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hidePivotFieldList="1" defaultThemeVersion="166925"/>
  <mc:AlternateContent xmlns:mc="http://schemas.openxmlformats.org/markup-compatibility/2006">
    <mc:Choice Requires="x15">
      <x15ac:absPath xmlns:x15ac="http://schemas.microsoft.com/office/spreadsheetml/2010/11/ac" url="D:\Agencia Nacional de Minería\Grupo Planeación\SGA\Matrices de Aspectos e Impactos Ambientales\2023\"/>
    </mc:Choice>
  </mc:AlternateContent>
  <xr:revisionPtr revIDLastSave="23" documentId="13_ncr:1_{CB467A6A-4CF5-4D30-809B-E4B282EFC596}" xr6:coauthVersionLast="47" xr6:coauthVersionMax="47" xr10:uidLastSave="{DAE5FA97-BA5C-4E18-A77E-1370099C32F0}"/>
  <bookViews>
    <workbookView xWindow="-120" yWindow="-120" windowWidth="20730" windowHeight="11040" firstSheet="1" activeTab="3"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'A&amp;I'!$A$6:$AB$45</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3715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2" l="1"/>
  <c r="R35" i="2"/>
  <c r="R39" i="2"/>
  <c r="Q39" i="2"/>
  <c r="Q40" i="2"/>
  <c r="R40" i="2"/>
  <c r="Q41" i="2"/>
  <c r="R41" i="2"/>
  <c r="Q42" i="2"/>
  <c r="R42" i="2"/>
  <c r="Q43" i="2"/>
  <c r="R43" i="2"/>
  <c r="R45" i="2"/>
  <c r="Q45" i="2"/>
  <c r="R44" i="2"/>
  <c r="Q44" i="2"/>
  <c r="R38" i="2"/>
  <c r="Q38" i="2"/>
  <c r="R37" i="2"/>
  <c r="Q37" i="2"/>
  <c r="R36" i="2"/>
  <c r="Q36"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R9" i="2"/>
  <c r="Q9" i="2"/>
  <c r="R8" i="2"/>
  <c r="Q8" i="2"/>
  <c r="Q7" i="2"/>
  <c r="R7" i="2"/>
  <c r="S39" i="2"/>
  <c r="S41" i="2"/>
  <c r="T41" i="2"/>
  <c r="U41" i="2"/>
  <c r="S35" i="2"/>
  <c r="T35" i="2"/>
  <c r="U35" i="2"/>
  <c r="S40" i="2"/>
  <c r="P40" i="2"/>
  <c r="S43" i="2"/>
  <c r="P43" i="2"/>
  <c r="S42" i="2"/>
  <c r="P42" i="2"/>
  <c r="T39" i="2"/>
  <c r="U39" i="2"/>
  <c r="P39" i="2"/>
  <c r="S34" i="2"/>
  <c r="P34" i="2"/>
  <c r="S31" i="2"/>
  <c r="T31" i="2"/>
  <c r="U31" i="2"/>
  <c r="S27" i="2"/>
  <c r="T27" i="2"/>
  <c r="U27" i="2"/>
  <c r="S26" i="2"/>
  <c r="T26" i="2"/>
  <c r="U26" i="2"/>
  <c r="S30" i="2"/>
  <c r="T30" i="2"/>
  <c r="U30" i="2"/>
  <c r="S38" i="2"/>
  <c r="T38" i="2"/>
  <c r="U38" i="2"/>
  <c r="S29" i="2"/>
  <c r="T29" i="2"/>
  <c r="U29" i="2"/>
  <c r="S33" i="2"/>
  <c r="T33" i="2"/>
  <c r="U33" i="2"/>
  <c r="S37" i="2"/>
  <c r="T37" i="2"/>
  <c r="U37" i="2"/>
  <c r="S45" i="2"/>
  <c r="P45" i="2"/>
  <c r="S28" i="2"/>
  <c r="P28" i="2"/>
  <c r="S32" i="2"/>
  <c r="T32" i="2"/>
  <c r="U32" i="2"/>
  <c r="S36" i="2"/>
  <c r="P36" i="2"/>
  <c r="S44" i="2"/>
  <c r="P44" i="2"/>
  <c r="S25" i="2"/>
  <c r="T25" i="2"/>
  <c r="U25" i="2"/>
  <c r="S24" i="2"/>
  <c r="T24" i="2"/>
  <c r="U24" i="2"/>
  <c r="S23" i="2"/>
  <c r="P23" i="2"/>
  <c r="S22" i="2"/>
  <c r="P22" i="2"/>
  <c r="S21" i="2"/>
  <c r="P21" i="2"/>
  <c r="S20" i="2"/>
  <c r="P20" i="2"/>
  <c r="S19" i="2"/>
  <c r="P19" i="2"/>
  <c r="S18" i="2"/>
  <c r="P18" i="2"/>
  <c r="S17" i="2"/>
  <c r="T17" i="2"/>
  <c r="U17" i="2"/>
  <c r="S16" i="2"/>
  <c r="P16" i="2"/>
  <c r="S15" i="2"/>
  <c r="P15" i="2"/>
  <c r="S14" i="2"/>
  <c r="P14" i="2"/>
  <c r="S13" i="2"/>
  <c r="P13" i="2"/>
  <c r="S12" i="2"/>
  <c r="T12" i="2"/>
  <c r="U12" i="2"/>
  <c r="S11" i="2"/>
  <c r="T11" i="2"/>
  <c r="U11" i="2"/>
  <c r="S10" i="2"/>
  <c r="P10" i="2"/>
  <c r="S9" i="2"/>
  <c r="P9" i="2"/>
  <c r="S8" i="2"/>
  <c r="T8" i="2"/>
  <c r="U8" i="2"/>
  <c r="S7" i="2"/>
  <c r="P7" i="2"/>
  <c r="P24" i="2"/>
  <c r="P41" i="2"/>
  <c r="P35" i="2"/>
  <c r="T40" i="2"/>
  <c r="U40" i="2"/>
  <c r="T42" i="2"/>
  <c r="U42" i="2"/>
  <c r="T43" i="2"/>
  <c r="U43" i="2"/>
  <c r="P31" i="2"/>
  <c r="T34" i="2"/>
  <c r="U34" i="2"/>
  <c r="T45" i="2"/>
  <c r="U45" i="2"/>
  <c r="T16" i="2"/>
  <c r="U16" i="2"/>
  <c r="P38" i="2"/>
  <c r="T19" i="2"/>
  <c r="U19" i="2"/>
  <c r="T44" i="2"/>
  <c r="U44" i="2"/>
  <c r="P12" i="2"/>
  <c r="P33" i="2"/>
  <c r="P32" i="2"/>
  <c r="P30" i="2"/>
  <c r="P29" i="2"/>
  <c r="T28" i="2"/>
  <c r="U28" i="2"/>
  <c r="P27" i="2"/>
  <c r="P26" i="2"/>
  <c r="P11" i="2"/>
  <c r="P37" i="2"/>
  <c r="T36" i="2"/>
  <c r="U36" i="2"/>
  <c r="P17" i="2"/>
  <c r="P25" i="2"/>
  <c r="T23" i="2"/>
  <c r="U23" i="2"/>
  <c r="T22" i="2"/>
  <c r="U22" i="2"/>
  <c r="T21" i="2"/>
  <c r="U21" i="2"/>
  <c r="T20" i="2"/>
  <c r="U20" i="2"/>
  <c r="T18" i="2"/>
  <c r="U18" i="2"/>
  <c r="T15" i="2"/>
  <c r="U15" i="2"/>
  <c r="T14" i="2"/>
  <c r="U14" i="2"/>
  <c r="T13" i="2"/>
  <c r="U13" i="2"/>
  <c r="T10" i="2"/>
  <c r="U10" i="2"/>
  <c r="T9" i="2"/>
  <c r="U9" i="2"/>
  <c r="P8" i="2"/>
  <c r="T7" i="2"/>
  <c r="U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 Mora</author>
  </authors>
  <commentList>
    <comment ref="X6" authorId="0" shapeId="0" xr:uid="{00000000-0006-0000-0200-000001000000}">
      <text>
        <r>
          <rPr>
            <b/>
            <sz val="9"/>
            <color indexed="81"/>
            <rFont val="Tahoma"/>
            <family val="2"/>
          </rPr>
          <t>Año anterior</t>
        </r>
      </text>
    </comment>
  </commentList>
</comments>
</file>

<file path=xl/sharedStrings.xml><?xml version="1.0" encoding="utf-8"?>
<sst xmlns="http://schemas.openxmlformats.org/spreadsheetml/2006/main" count="559" uniqueCount="243">
  <si>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</si>
  <si>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</si>
  <si>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</si>
  <si>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</si>
  <si>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</si>
  <si>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</si>
  <si>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</si>
  <si>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</si>
  <si>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</si>
  <si>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</si>
  <si>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</si>
  <si>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</si>
  <si>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</si>
  <si>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</si>
  <si>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</si>
  <si>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</si>
  <si>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</si>
  <si>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</si>
  <si>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</si>
  <si>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</si>
  <si>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</si>
  <si>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</si>
  <si>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</si>
  <si>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</si>
  <si>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</si>
  <si>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</si>
  <si>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</si>
  <si>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</si>
  <si>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</si>
  <si>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</si>
  <si>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</si>
  <si>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</si>
  <si>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</si>
  <si>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</si>
  <si>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</si>
  <si>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</si>
  <si>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</si>
  <si>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</si>
  <si>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</si>
  <si>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</si>
  <si>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</si>
  <si>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</si>
  <si>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</si>
  <si>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</si>
  <si>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</si>
  <si>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</si>
  <si>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</si>
  <si>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</si>
  <si>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</si>
  <si>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</si>
  <si>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</si>
  <si>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</si>
  <si>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</si>
  <si>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</si>
  <si>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</si>
  <si>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</si>
  <si>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</si>
  <si>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</si>
  <si>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</si>
  <si>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</si>
  <si>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</si>
  <si>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</si>
  <si>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</si>
  <si>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</si>
  <si>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</si>
  <si>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</si>
  <si>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</si>
  <si>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</si>
  <si>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</si>
  <si>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</si>
  <si>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</si>
  <si>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</si>
  <si>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</si>
  <si>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</si>
  <si>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</si>
  <si>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</si>
  <si>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</si>
  <si>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</si>
  <si>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</si>
  <si>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</si>
  <si>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</si>
  <si>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</si>
  <si>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</si>
  <si>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</si>
  <si>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</si>
  <si>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</si>
  <si>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</si>
  <si>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</si>
  <si>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</si>
  <si>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</si>
  <si>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</si>
  <si>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</si>
  <si>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</si>
  <si>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</si>
  <si>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</si>
  <si>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</si>
  <si>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</si>
  <si>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de la valoración y control del aspecto e impacto ambiental 2023</t>
  </si>
  <si>
    <t>ELABORÓ</t>
  </si>
  <si>
    <t>REVISÓ</t>
  </si>
  <si>
    <t>APROBÓ</t>
  </si>
  <si>
    <r>
      <rPr>
        <b/>
        <sz val="10"/>
        <color rgb="FF000000"/>
        <rFont val="Arial Narrow"/>
      </rPr>
      <t>Nombre:</t>
    </r>
    <r>
      <rPr>
        <sz val="10"/>
        <color rgb="FF000000"/>
        <rFont val="Arial Narrow"/>
      </rPr>
      <t xml:space="preserve"> Yenny Yassiris Gómez Pinilla
</t>
    </r>
    <r>
      <rPr>
        <b/>
        <sz val="10"/>
        <color rgb="FF000000"/>
        <rFont val="Arial Narrow"/>
      </rPr>
      <t>Cargo:</t>
    </r>
    <r>
      <rPr>
        <sz val="10"/>
        <color rgb="FF000000"/>
        <rFont val="Arial Narrow"/>
      </rPr>
      <t xml:space="preserve">  Contratista Grupo de Planeación
</t>
    </r>
  </si>
  <si>
    <r>
      <rPr>
        <b/>
        <sz val="10"/>
        <color rgb="FF000000"/>
        <rFont val="Arial Narrow"/>
      </rPr>
      <t xml:space="preserve">Nombre: </t>
    </r>
    <r>
      <rPr>
        <sz val="10"/>
        <color rgb="FF000000"/>
        <rFont val="Arial Narrow"/>
      </rPr>
      <t xml:space="preserve">Esteban Felipe Castillo Jimenez
</t>
    </r>
    <r>
      <rPr>
        <b/>
        <sz val="10"/>
        <color rgb="FF000000"/>
        <rFont val="Arial Narrow"/>
      </rPr>
      <t>Cargo:</t>
    </r>
    <r>
      <rPr>
        <sz val="10"/>
        <color rgb="FF000000"/>
        <rFont val="Arial Narrow"/>
      </rPr>
      <t xml:space="preserve">  Coordinador Grupo de Planeación
</t>
    </r>
    <r>
      <rPr>
        <b/>
        <sz val="10"/>
        <color rgb="FF000000"/>
        <rFont val="Arial Narrow"/>
      </rPr>
      <t>Nombre</t>
    </r>
    <r>
      <rPr>
        <sz val="10"/>
        <color rgb="FF000000"/>
        <rFont val="Arial Narrow"/>
      </rPr>
      <t xml:space="preserve">:Diego Armando Lozano Salcedo
</t>
    </r>
    <r>
      <rPr>
        <b/>
        <sz val="10"/>
        <color rgb="FF000000"/>
        <rFont val="Arial Narrow"/>
      </rPr>
      <t>Cargo:</t>
    </r>
    <r>
      <rPr>
        <sz val="10"/>
        <color rgb="FF000000"/>
        <rFont val="Arial Narrow"/>
      </rPr>
      <t xml:space="preserve">  Contratista Grupo de Planeación</t>
    </r>
  </si>
  <si>
    <r>
      <rPr>
        <b/>
        <sz val="10"/>
        <color rgb="FF000000"/>
        <rFont val="Arial Narrow"/>
      </rPr>
      <t xml:space="preserve">Nombre: </t>
    </r>
    <r>
      <rPr>
        <sz val="10"/>
        <color rgb="FF000000"/>
        <rFont val="Arial Narrow"/>
      </rPr>
      <t xml:space="preserve">Esteban Felipe Castillo Jimenez
</t>
    </r>
    <r>
      <rPr>
        <b/>
        <sz val="10"/>
        <color rgb="FF000000"/>
        <rFont val="Arial Narrow"/>
      </rPr>
      <t>Cargo:</t>
    </r>
    <r>
      <rPr>
        <sz val="10"/>
        <color rgb="FF000000"/>
        <rFont val="Arial Narrow"/>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</si>
  <si>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</si>
  <si>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</si>
  <si>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</si>
  <si>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</si>
  <si>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</si>
  <si>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</si>
  <si>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</si>
  <si>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</si>
  <si>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</si>
  <si>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</si>
  <si>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</si>
  <si>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</si>
  <si>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</si>
  <si>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</si>
  <si>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</si>
  <si>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</si>
  <si>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</si>
  <si>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</si>
  <si>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</si>
  <si>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</si>
  <si>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</si>
  <si>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</si>
  <si>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</si>
  <si>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</si>
  <si>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</si>
  <si>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</si>
  <si>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</si>
  <si>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</si>
  <si>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</si>
  <si>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</si>
  <si>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</si>
  <si>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</si>
  <si>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</si>
  <si>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</si>
  <si>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</si>
  <si>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</si>
  <si>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</si>
  <si>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</si>
  <si>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</si>
  <si>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</si>
  <si>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</si>
  <si>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</si>
  <si>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</si>
  <si>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</si>
  <si>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</si>
  <si>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</si>
  <si>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</si>
  <si>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</si>
  <si>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</si>
  <si>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</si>
  <si>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</si>
  <si>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</si>
  <si>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2023</t>
  </si>
  <si>
    <t>Fecha de Valoración inicial: 01 noviembre 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</si>
  <si>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</si>
  <si>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</si>
  <si>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</si>
  <si>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</si>
  <si>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</si>
  <si>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</si>
  <si>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</si>
  <si>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</si>
  <si>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</si>
  <si>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</si>
  <si>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</si>
  <si>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</si>
  <si>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</si>
  <si>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</si>
  <si>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</si>
  <si>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</si>
  <si>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</si>
  <si>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</si>
  <si>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</si>
  <si>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</si>
  <si>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</si>
  <si>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</si>
  <si>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</si>
  <si>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Administración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</si>
  <si>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</si>
  <si>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la mejora continua
Gestión de las comunicaciones externas e internas
Atención y prestación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</si>
  <si>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</si>
  <si>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La operación se desarrolla bajo condiciones normales</t>
  </si>
  <si>
    <t xml:space="preserve">Generados por las actividades de  impresión y reproducción de documentos, además de empaques plásticos y cartón, a pesar que en el PAR se realiza la separación en la fuente este no es aprovechado por gestores  externos en actividades de recuperación y reciclaje.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</si>
  <si>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A pesar de que el requerimiento de materiales y elementos de oficina disminuyó en el PAR por la modalidad de trabajo en casa,  igual es requerido para el desarrollo de algunas de las actividades realizadas por el personal presente.
Actividades de sensibilización, capacitación y/o divulgación en buenas prácticas en el consumo de materias primas.</t>
  </si>
  <si>
    <t xml:space="preserve">Las actividades administrativas que se ejecutan en el PAR, requieren del consumo de energía, generando presión sobre este componente.
Programa de gestión integral del consumo de energía eléctrica.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</si>
  <si>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El personal vinculado en el PAR es de la región contribuyendo a generar fuentes de empleo formal</t>
  </si>
  <si>
    <t>Estratégicos
Misionales</t>
  </si>
  <si>
    <t xml:space="preserve">Gestión Integral para el Seguimiento y Control a los Títulos Mineros 
</t>
  </si>
  <si>
    <t>Traslados o comisiones</t>
  </si>
  <si>
    <t>Preparación y ejecución de la inspección y elaboración del informe técnico
Elaboración del auto de inspección
Apoyo al  programa de visitas e inspecciones de campo</t>
  </si>
  <si>
    <t>Informe técnico de inspección
Auto de fiscalización integral (de inspección)
Concepto técnico
Acta e Informe de visita en relación con las verificaciones de seguridad</t>
  </si>
  <si>
    <t>Generadas por las actividades de desplazamiento de un lugar a otro que involucran cualquier medio de transporte.
Comunicación a servicios administrativos para garantizar el adecuado mantenimiento de la flota vehicular y seguimiento a proveedores y contratistas de servicios de transporte terrestre.
Cálculo de la huella de carbono institucional para el PAR</t>
  </si>
  <si>
    <t>Generadas por las actividades de desplazamiento de un lugar a otro que involucran cualquier medio de transporte y uso de combustibles.
Comunicación a servicios administrativos para garantizar el adecuado mantenimiento de la flota vehicular y seguimiento a proveedores y contratistas de servicios de transporte terrestre.
Cálculo de la huella de carbono institucional para el PAR</t>
  </si>
  <si>
    <t>Por el uso y operación de medios de transporte y equipos.
Comunicación a servicios administrativos para garantizar el adecuado mantenimiento de la flota vehicular y seguimiento a proveedores y contratistas de servicios de transporte terrestre.</t>
  </si>
  <si>
    <t xml:space="preserve">por fugas accidentales de líquidos en la operación y uso de vehículos de transporte o equipos que pueden generar contaminación.
Comunicación a servicios administrativos para garantizar el adecuado mantenimiento de la flota vehicular y seguimiento a proveedores y contratistas de servicios de transporte terrestre.
</t>
  </si>
  <si>
    <t>Aquellos generados en la operación y uso de equipos y/o medios de transporte.
Plan de gestión integral de residuos peligrosos y especiales -PGIRS RESPEL
Seguimiento de los gestores de residuos peligrosos contratados por la ANM</t>
  </si>
  <si>
    <t>Apoyo</t>
  </si>
  <si>
    <t>Administración de bienes y servicios</t>
  </si>
  <si>
    <t>Servicios generales</t>
  </si>
  <si>
    <t>Limpieza y aseo
Cafetería
Manejo de sustancias químicas
Servicios de vigilancia y seguridad privada
Uso en unidades sanitarias y consumo humano.</t>
  </si>
  <si>
    <t>Registros y reportes de operación</t>
  </si>
  <si>
    <t>Vapores que se generan en el uso y manipulación de productos de aseo.
Adecuado almacenamiento y manejo de sustancias químicas.
Hojas de seguridad de sustancias químicas</t>
  </si>
  <si>
    <t>Generados en el uso de equipos para el aseo del PAR</t>
  </si>
  <si>
    <t>Generadas en las labores de lavado y limpieza de las instalaciones físicas del PAR.
Actividades de sensibilización, capacitación y/o divulgación en buenas prácticas en el uso del recurso hídrico.</t>
  </si>
  <si>
    <t xml:space="preserve">Requerido para el desarrollo de actividades de aseo y cafetería.
Programa de gestión integral de consumo de agua
Recopilar información del consumo de agua y de las personas vinculadas al PAR
Realizar seguimiento trimestral de los programas ambientales de la sede.
Socializar y enviar comunicación del comportamiento del programa ambiental de consumo de agua.
Actividades de sensibilización, capacitación y/o divulgación en buenas prácticas para el consumo de agua
Mesas de trabajo y recepción de ideas y/o sugerencias para la mitigación y control del aspecto e impacto identificado. </t>
  </si>
  <si>
    <t>Por fugas accidentales de insumos de aseo.
La valoración total del aspecto e impacto ambiental para la sede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t>
  </si>
  <si>
    <t>Generados en cafetería.
Actividades de sensibilización, capacitación y/o divulgación en buenas prácticas para la Gestión integral de los residuos.</t>
  </si>
  <si>
    <t>Provenientes de envases y empaques de productos usados en las labores de aseo (insumos productos químicos), estos son recogidos por el proveedor de productos de aseo para su disposición.
actividades de sensibilización, capacitación y/o divulgación en buenas prácticas para la Gestión integral de los residuos.</t>
  </si>
  <si>
    <t xml:space="preserve">Provenientes de envases y empaques de productos usados en las labores de aseo y cafetería que no hayan tenido contacto con productos químicos. a pesar que en el PAR se realiza la separación en la fuente este no es aprovechado por gestores  externos en actividades de recuperación y reciclaje.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</si>
  <si>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 xml:space="preserve">De las labores rutinarias de aseo de las instalaciones del PAR.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</si>
  <si>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Directamente proporcional a las rutinas diarias de aseo y uso de elementos de cafetería.
Actividades de sensibilización, capacitación y/o divulgación en buenas prácticas en el uso de materias primas e insumos</t>
  </si>
  <si>
    <t xml:space="preserve">Las actividades administrativas que se ejecutan en el PAR, requieren del consumo de energía, generando presión sobre este componente.
Programa de gestión integral del consumo de energía eléctrica como control ambiental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</si>
  <si>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Administración de bienes y servicios
Administración de tecnologías e información
Gestión Documental</t>
  </si>
  <si>
    <t>Mantenimiento</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</si>
  <si>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</si>
  <si>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</si>
  <si>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Vapores que se generan en el uso y manipulación de productos de mantenimiento.
Hojas de seguridad sustancias químicas.</t>
  </si>
  <si>
    <t>Generados en el uso de equipos de mantenimiento del PAR</t>
  </si>
  <si>
    <t>Generadas en las labores de mantenimiento de las instalaciones físicas del PAR.
Actividades de sensibilización, capacitación y/o divulgación en buenas prácticas en el uso del recurso hídrico.</t>
  </si>
  <si>
    <t>Requerido para el desarrollo de actividades de mantenimiento de instalaciones y equipos.
Actividades de sensibilización, capacitación y/o divulgación en buenas prácticas para la Gestión integral del recurso hídrico.
Realizar seguimiento semestral del consumo del recurso hídrico (Facturas suministradas por servicios administrativos)</t>
  </si>
  <si>
    <t>Por fugas accidentales de productos usados en mantenimiento (pinturas, aceites, lubricantes etc.)
La valoración inicial del aspecto e impacto ambiental para el PAR resulta tolerable, sin embargo, como medida de prevención se establecen controles teniendo en cuenta que la frecuencia de la actividad y la magnitud del impacto, es tal que puede escalar a un impacto no tolerable y/o potencialmente no tolerable.
Socialización y/o divulgación de los Procedimientos operativos normalizados Emergencias ambientales PON.
Hojas de seguridad sustancias químicas.</t>
  </si>
  <si>
    <t>Provenientes de envases y empaques de productos usados en las labores de mantenimiento y que hayan contenido o estén contaminados con sustancias peligrosas.
Plan de gestión integral de residuos peligrosos y especiales -pgirs respel
Seguimiento de los gestores de residuos peligrosos contratados por la ANM.</t>
  </si>
  <si>
    <t xml:space="preserve">En caso de realizarse adecuaciones físicas que requieran demoler o remodelar áreas de las instalaciones del PAR.
Identificación de los gestores de RCD y adecuada gestión de estos residuos que se lleguen a generar. </t>
  </si>
  <si>
    <t xml:space="preserve">Provenientes de envases y empaques de productos usados en las labores de mantenimiento y que no estén contaminados con sustancias peligrosas. a pesar que en el PAR se realiza la separación en la fuente este no es aprovechado por gestores  externos en actividades de recuperación y reciclaje.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</si>
  <si>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 xml:space="preserve">De las labores programadas de mantenimiento de las instalaciones del PAR.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</si>
  <si>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Directamente proporcional a las actividades de mantenimiento de acuerdo a la necesidad y naturaleza de intervención que requiera el PAR. Actividades de sensibilización, capacitación y/o divulgación en buenas prácticas en el consumo de materias primas.</t>
  </si>
  <si>
    <t>Relacionado con el cumplimiento de las normatividad ambiental vigente con respecto a la publicidad exterior ubicada en el PAR</t>
  </si>
  <si>
    <t xml:space="preserve">Todas las actividades de mantenimiento que se ejecutan en el PAR, requieren del consumo de energía, generando presión sobre este componente.
Se definió el programa de gestión integral del consumo de energía eléctrica como control ambiental por la valoración de No Tolerable.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</si>
  <si>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Misional</t>
  </si>
  <si>
    <t>Gestión Integral de las Comunicaciones y Relacionamiento
Atención Integral y servicios a Grupos de Interés</t>
  </si>
  <si>
    <t>Servicio al Cliente</t>
  </si>
  <si>
    <t>Atención y respuesta de PQRS
Atención de trámites
Notificaciones
Encuestas de satisfacción</t>
  </si>
  <si>
    <t xml:space="preserve">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
</t>
  </si>
  <si>
    <t>Directamente proporcional a lo requerido en la atención de los requerimientos de usuarios y clientes .Actividades de sensibilización, capacitación y/o divulgación en buenas prácticas para el uso de materias primas e insumos.</t>
  </si>
  <si>
    <t xml:space="preserve">Todos los equipos usados para el desarrollo de las actividades requieren conexión a la red de energía eléctrica.
programa de gestión integral del consumo de energía eléctrica como control ambiental por la valoración de No Tolerable.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</si>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</sst>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m/yyyy;@"/>
  </numFmts>
  <fonts count="26">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b/>
      <sz val="9"/>
      <color indexed="81"/>
      <name val="Tahoma"/>
      <family val="2"/>
    </font>
    <font>
      <sz val="12"/>
      <color theme="1"/>
      <name val="Arial Narrow"/>
      <family val="2"/>
    </font>
    <font>
      <u/>
      <sz val="11"/>
      <color theme="10"/>
      <name val="Calibri"/>
      <family val="2"/>
      <scheme val="minor"/>
    </font>
    <font>
      <b/>
      <u/>
      <sz val="10"/>
      <name val="Arial Narrow"/>
      <family val="2"/>
    </font>
    <font>
      <b/>
      <u/>
      <sz val="12"/>
      <name val="Arial Narrow"/>
      <family val="2"/>
    </font>
    <font>
      <b/>
      <sz val="10"/>
      <color rgb="FF000000"/>
      <name val="Arial Narrow"/>
      <family val="2"/>
    </font>
    <font>
      <sz val="14"/>
      <color theme="1"/>
      <name val="Arial Narrow"/>
    </font>
    <font>
      <sz val="9"/>
      <color rgb="FF000000"/>
      <name val="Arial Narrow"/>
    </font>
    <font>
      <b/>
      <sz val="10"/>
      <color rgb="FF000000"/>
      <name val="Arial Narrow"/>
    </font>
    <font>
      <sz val="10"/>
      <color rgb="FF000000"/>
      <name val="Arial Narrow"/>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72">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dotted">
        <color indexed="64"/>
      </left>
      <right style="dotted">
        <color indexed="64"/>
      </right>
      <top style="dotted">
        <color indexed="64"/>
      </top>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double">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double">
        <color indexed="64"/>
      </left>
      <right/>
      <top/>
      <bottom/>
      <diagonal/>
    </border>
    <border>
      <left style="medium">
        <color indexed="64"/>
      </left>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8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5" fontId="12" fillId="2" borderId="2" xfId="0" applyNumberFormat="1"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2" borderId="31"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30" xfId="0" applyFont="1" applyFill="1" applyBorder="1" applyAlignment="1">
      <alignment vertical="center" wrapText="1"/>
    </xf>
    <xf numFmtId="0" fontId="12" fillId="2" borderId="31" xfId="0" applyFont="1" applyFill="1" applyBorder="1" applyAlignment="1">
      <alignment vertical="center" wrapText="1"/>
    </xf>
    <xf numFmtId="0" fontId="19" fillId="2" borderId="31" xfId="1" applyFont="1" applyFill="1" applyBorder="1" applyAlignment="1">
      <alignment horizontal="center" vertical="center" wrapText="1"/>
    </xf>
    <xf numFmtId="0" fontId="17" fillId="2" borderId="0" xfId="0" applyFont="1" applyFill="1" applyAlignment="1">
      <alignment vertical="center" wrapText="1"/>
    </xf>
    <xf numFmtId="0" fontId="6" fillId="2" borderId="0" xfId="0" applyFont="1" applyFill="1" applyAlignment="1">
      <alignment vertical="center" wrapText="1"/>
    </xf>
    <xf numFmtId="0" fontId="6" fillId="2" borderId="30" xfId="0" applyFont="1" applyFill="1" applyBorder="1" applyAlignment="1">
      <alignment vertical="center" wrapText="1"/>
    </xf>
    <xf numFmtId="0" fontId="7" fillId="2" borderId="3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20" fillId="2" borderId="0" xfId="1" applyFont="1" applyFill="1" applyBorder="1" applyAlignment="1">
      <alignment horizontal="center" vertical="center" wrapText="1"/>
    </xf>
    <xf numFmtId="0" fontId="5" fillId="2" borderId="0" xfId="0" applyFont="1" applyFill="1" applyAlignment="1">
      <alignment horizontal="center" vertical="center" wrapText="1"/>
    </xf>
    <xf numFmtId="0" fontId="0" fillId="0" borderId="0" xfId="0" applyAlignment="1">
      <alignment horizontal="center"/>
    </xf>
    <xf numFmtId="0" fontId="3" fillId="0" borderId="51" xfId="0" applyFont="1" applyBorder="1" applyAlignment="1" applyProtection="1">
      <alignment horizontal="center" vertical="center"/>
      <protection locked="0"/>
    </xf>
    <xf numFmtId="0" fontId="3" fillId="0" borderId="51" xfId="0" applyFont="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59" xfId="0" applyFont="1" applyFill="1" applyBorder="1" applyAlignment="1" applyProtection="1">
      <alignment horizontal="center" vertical="center" wrapText="1"/>
      <protection locked="0"/>
    </xf>
    <xf numFmtId="0" fontId="11" fillId="5" borderId="20" xfId="0" applyFont="1" applyFill="1" applyBorder="1" applyAlignment="1" applyProtection="1">
      <alignment horizontal="center" vertical="center" wrapText="1"/>
      <protection locked="0"/>
    </xf>
    <xf numFmtId="0" fontId="3" fillId="0" borderId="24" xfId="0" applyFont="1" applyBorder="1" applyAlignment="1" applyProtection="1">
      <alignment horizontal="center" vertical="center"/>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22" fillId="0" borderId="0" xfId="0" pivotButton="1" applyFont="1"/>
    <xf numFmtId="0" fontId="22" fillId="0" borderId="0" xfId="0" applyFont="1"/>
    <xf numFmtId="0" fontId="22" fillId="0" borderId="6" xfId="0" pivotButton="1" applyFont="1" applyBorder="1" applyAlignment="1">
      <alignment horizontal="center" vertical="center"/>
    </xf>
    <xf numFmtId="0" fontId="22" fillId="0" borderId="18" xfId="0" applyFont="1" applyBorder="1"/>
    <xf numFmtId="0" fontId="22" fillId="0" borderId="19" xfId="0" applyFont="1" applyBorder="1"/>
    <xf numFmtId="0" fontId="22" fillId="0" borderId="55" xfId="0" applyFont="1" applyBorder="1"/>
    <xf numFmtId="0" fontId="22" fillId="0" borderId="6" xfId="0" applyFont="1" applyBorder="1" applyAlignment="1">
      <alignment horizontal="center" vertical="center" wrapText="1"/>
    </xf>
    <xf numFmtId="164" fontId="22" fillId="0" borderId="0" xfId="0" applyNumberFormat="1" applyFont="1" applyAlignment="1">
      <alignment horizontal="center"/>
    </xf>
    <xf numFmtId="1" fontId="22" fillId="0" borderId="18" xfId="0" applyNumberFormat="1" applyFont="1" applyBorder="1" applyAlignment="1">
      <alignment horizontal="center"/>
    </xf>
    <xf numFmtId="1" fontId="22" fillId="0" borderId="19" xfId="0" applyNumberFormat="1" applyFont="1" applyBorder="1" applyAlignment="1">
      <alignment horizontal="center"/>
    </xf>
    <xf numFmtId="1" fontId="22" fillId="0" borderId="55" xfId="0" applyNumberFormat="1" applyFont="1" applyBorder="1" applyAlignment="1">
      <alignment horizontal="center"/>
    </xf>
    <xf numFmtId="0" fontId="3" fillId="2" borderId="11" xfId="0" applyFont="1" applyFill="1" applyBorder="1" applyAlignment="1" applyProtection="1">
      <alignment vertical="center" wrapText="1"/>
      <protection locked="0"/>
    </xf>
    <xf numFmtId="0" fontId="12" fillId="0" borderId="0" xfId="0" applyFont="1" applyAlignment="1">
      <alignment horizontal="center" vertical="center" wrapText="1"/>
    </xf>
    <xf numFmtId="0" fontId="12" fillId="0" borderId="49" xfId="0" applyFont="1" applyBorder="1" applyAlignment="1">
      <alignment horizontal="center" vertical="center" wrapText="1"/>
    </xf>
    <xf numFmtId="0" fontId="4" fillId="8" borderId="33"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165" fontId="6" fillId="2" borderId="38" xfId="0" applyNumberFormat="1" applyFont="1" applyFill="1" applyBorder="1" applyAlignment="1">
      <alignment horizontal="center" vertical="center" wrapText="1"/>
    </xf>
    <xf numFmtId="165" fontId="6" fillId="2" borderId="40" xfId="0" applyNumberFormat="1" applyFont="1" applyFill="1" applyBorder="1" applyAlignment="1">
      <alignment horizontal="center" vertical="center" wrapText="1"/>
    </xf>
    <xf numFmtId="165" fontId="6" fillId="2" borderId="41" xfId="0" applyNumberFormat="1" applyFont="1" applyFill="1" applyBorder="1" applyAlignment="1">
      <alignment horizontal="center" vertical="center" wrapText="1"/>
    </xf>
    <xf numFmtId="165" fontId="6" fillId="2" borderId="43" xfId="0" applyNumberFormat="1" applyFont="1" applyFill="1" applyBorder="1" applyAlignment="1">
      <alignment horizontal="center" vertical="center" wrapText="1"/>
    </xf>
    <xf numFmtId="14" fontId="6" fillId="2" borderId="41" xfId="0"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14" fontId="6" fillId="2" borderId="45" xfId="0" applyNumberFormat="1"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9" xfId="1"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3" fillId="0" borderId="51"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51"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23" fillId="0" borderId="23"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3" xfId="0" quotePrefix="1" applyFont="1" applyBorder="1" applyAlignment="1" applyProtection="1">
      <alignment horizontal="left" vertical="center" wrapText="1"/>
      <protection locked="0"/>
    </xf>
    <xf numFmtId="0" fontId="9" fillId="0" borderId="24" xfId="0" quotePrefix="1" applyFont="1" applyBorder="1" applyAlignment="1" applyProtection="1">
      <alignment horizontal="left" vertical="center" wrapText="1"/>
      <protection locked="0"/>
    </xf>
    <xf numFmtId="0" fontId="9" fillId="0" borderId="8" xfId="0" quotePrefix="1" applyFont="1" applyBorder="1" applyAlignment="1" applyProtection="1">
      <alignment horizontal="left" vertical="center" wrapText="1"/>
      <protection locked="0"/>
    </xf>
    <xf numFmtId="0" fontId="3" fillId="0" borderId="23"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53"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4" fillId="2" borderId="63"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4" fillId="2" borderId="65" xfId="0" applyFont="1" applyFill="1" applyBorder="1" applyAlignment="1" applyProtection="1">
      <alignment horizontal="center" vertical="center" wrapText="1"/>
      <protection locked="0"/>
    </xf>
    <xf numFmtId="0" fontId="4" fillId="2" borderId="66"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67"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68" xfId="0" applyFont="1" applyFill="1" applyBorder="1" applyAlignment="1" applyProtection="1">
      <alignment horizontal="left" vertical="center" wrapText="1"/>
      <protection locked="0"/>
    </xf>
    <xf numFmtId="0" fontId="4" fillId="2" borderId="69" xfId="0" applyFont="1" applyFill="1" applyBorder="1" applyAlignment="1" applyProtection="1">
      <alignment horizontal="left" vertical="center" wrapText="1"/>
      <protection locked="0"/>
    </xf>
    <xf numFmtId="0" fontId="4" fillId="2" borderId="70"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5" fillId="2" borderId="0" xfId="0" applyFont="1" applyFill="1" applyAlignment="1">
      <alignment horizontal="center" vertical="center" wrapText="1"/>
    </xf>
    <xf numFmtId="0" fontId="25" fillId="2" borderId="33"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35" xfId="0" applyFont="1" applyFill="1" applyBorder="1" applyAlignment="1">
      <alignment horizontal="left" vertical="top" wrapText="1"/>
    </xf>
    <xf numFmtId="0" fontId="13" fillId="6" borderId="0" xfId="0" applyFont="1" applyFill="1" applyAlignment="1"/>
  </cellXfs>
  <cellStyles count="2">
    <cellStyle name="Hipervínculo" xfId="1" builtinId="8"/>
    <cellStyle name="Normal" xfId="0" builtinId="0"/>
  </cellStyles>
  <dxfs count="124">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64" formatCode="0.0"/>
    </dxf>
    <dxf>
      <alignment horizontal="center"/>
    </dxf>
    <dxf>
      <alignment horizontal="center"/>
    </dxf>
    <dxf>
      <numFmt numFmtId="1" formatCode="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23"/>
      <tableStyleElement type="headerRow" dxfId="122"/>
      <tableStyleElement type="totalRow" dxfId="121"/>
      <tableStyleElement type="firstRowStripe" dxfId="120"/>
      <tableStyleElement type="firstColumnStripe" dxfId="119"/>
      <tableStyleElement type="firstHeaderCell" dxfId="118"/>
      <tableStyleElement type="firstSubtotalRow" dxfId="117"/>
      <tableStyleElement type="secondSubtotalRow" dxfId="116"/>
      <tableStyleElement type="firstColumnSubheading" dxfId="115"/>
      <tableStyleElement type="firstRowSubheading" dxfId="114"/>
      <tableStyleElement type="secondRowSubheading" dxfId="113"/>
      <tableStyleElement type="pageFieldLabels" dxfId="112"/>
      <tableStyleElement type="pageFieldValues" dxfId="111"/>
    </tableStyle>
    <tableStyle name="TableStyleMedium2 2" pivot="0" count="7" xr9:uid="{607062CA-62FF-4B73-AE82-3A8FDC951F26}">
      <tableStyleElement type="wholeTable" dxfId="110"/>
      <tableStyleElement type="headerRow" dxfId="109"/>
      <tableStyleElement type="totalRow" dxfId="108"/>
      <tableStyleElement type="firstColumn" dxfId="107"/>
      <tableStyleElement type="lastColumn" dxfId="106"/>
      <tableStyleElement type="firstRowStripe" dxfId="105"/>
      <tableStyleElement type="firstColumnStripe" dxfId="10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36830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894080"/>
          <a:ext cx="1127760" cy="466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nmgovco.sharepoint.com/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er Castillo Diaz" refreshedDate="44783.435382523145" createdVersion="8" refreshedVersion="8" minRefreshableVersion="3" recordCount="40" xr:uid="{96F18CD0-1735-441E-ABB8-66DA8C4862E3}">
  <cacheSource type="worksheet">
    <worksheetSource ref="A6:AB45" sheet="A&amp;I"/>
  </cacheSource>
  <cacheFields count="28">
    <cacheField name="Macroprocesos" numFmtId="0">
      <sharedItems containsBlank="1"/>
    </cacheField>
    <cacheField name="Procesos" numFmtId="0">
      <sharedItems containsBlank="1" count="6" longText="1">
        <s v="Admistración de bienes y servicios_x000a_Gestión del Talento Humano_x000a_Gestión Juridica_x000a_Gestión Documental_x000a_Planeación Estrátegica_x000a_Gestión Integral para el Seguimiento y Control a los Títulos Mineros de Títulos Mineros-Fiscalización_x000a_Gestión Integral para el Seguimiento y Control a los Títulos Mineros de Títulos Mineros-Regalías_x000a_Seguridad Minera_x000a_Gestión Integral de las Comunicaciones y Relacionamiento_x000a_Atención Integral y servicios a Grupos de Interés"/>
        <m/>
        <s v="Gestión Integral para el Seguimiento y Control a los Títulos Mineros de Títulos Mineros-Fiscalización_x000a_Gestión Integral para el Seguimiento y Control a los Títulos Mineros de Títulos Mineros-Regalías_x000a_Seguridad Minera_x000a_Gestión Integral de las Comunicaciones y Relacionamiento_x000a_Atención Integral y servicios a Grupos de Interés"/>
        <s v="Admistración de bienes y servicios"/>
        <s v="Admistración de bienes y servicios_x000a_Administración de tecnologías e información"/>
        <s v="Gestión Integral de las Comunicaciones y Relacionamiento_x000a_Atención Integral y servicios a Grupos de Interés"/>
      </sharedItems>
    </cacheField>
    <cacheField name="Actividades" numFmtId="0">
      <sharedItems containsBlank="1" count="6">
        <s v="Administrativas"/>
        <m/>
        <s v="Traslados o comisiones"/>
        <s v="Servicios generales"/>
        <s v="Mantenimiento"/>
        <s v="Servicio al Cliente"/>
      </sharedItems>
    </cacheField>
    <cacheField name="Descripción de la Actividad" numFmtId="0">
      <sharedItems containsBlank="1" longText="1"/>
    </cacheField>
    <cacheField name="Producto/Servicio" numFmtId="0">
      <sharedItems containsBlank="1" longText="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1">
        <s v="Generación_de_residuos"/>
        <s v="Consumo_de_materias_primas_e_insumos"/>
        <s v="Consumo_de_energía_eléctrica"/>
        <s v="Generación_de_empleo"/>
        <s v="Generación_de_Emisiones"/>
        <s v="Generación_de_derrames"/>
        <s v="Generación_de_vertimientos"/>
        <s v="Consumo_del_recurso_hídrico"/>
        <s v="Uso_de_publicidad"/>
        <m u="1"/>
        <s v="Uso _de_publicidad" u="1"/>
      </sharedItems>
    </cacheField>
    <cacheField name="Impacto ambiental" numFmtId="0">
      <sharedItems containsBlank="1" count="18">
        <s v="Contaminación por generación de residuos aprovechables"/>
        <s v="Agotamiento General de los recursos naturales"/>
        <s v="Presión sobre el recurso energético eléctrico"/>
        <s v="Desarrollo del recurso humano"/>
        <s v="Contaminación por emisión de contaminantes criterio"/>
        <s v="Contaminación por emisión de gases de efecto invernadero (GEI)"/>
        <s v="Contaminación por emisión de ruido"/>
        <s v="Contaminación del suelo"/>
        <s v="Contaminación por generación de residuos peligrosos"/>
        <s v="Contaminación por emisión de sustancias molestas (olores)"/>
        <s v="Contaminación por descarga por aguas residuales domésticas"/>
        <s v="Agotamiento del recurso hídrico"/>
        <s v="Contaminación por generación de residuos orgánicos"/>
        <s v="Contaminación por generación de residuos No aprovechables"/>
        <s v="Contaminación por generación de residuos de escombro"/>
        <s v="Contaminación visual"/>
        <m u="1"/>
        <s v="Aprovechamiento del recurso hídrico" u="1"/>
      </sharedItems>
    </cacheField>
    <cacheField name="Tipo de impacto" numFmtId="0">
      <sharedItems containsBlank="1" count="3">
        <s v="Negativo"/>
        <s v="Positivo"/>
        <m/>
      </sharedItems>
    </cacheField>
    <cacheField name="Componente ambiental" numFmtId="0">
      <sharedItems containsBlank="1"/>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xx"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xx" numFmtId="0">
      <sharedItems containsBlank="1" longText="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Estratégicos_x000a_Misionales_x000a_Apoyo_x000a_Evaluación"/>
    <x v="0"/>
    <x v="0"/>
    <s v="Gestionar y efectuar seguimiento a la prestación de los servicios generales de la Entidad_x000a_Gestionar y efectuar seguimiento a  la prestación del servicio de vigilancia y seguridad privada de la Entidad_x000a_Gestionar la prestación de los servicios públicos de la Entidad_x000a_Realizar las actividades requeridas para garantizar la concertación de objetivos para la evaluación del desempeño de los funcionarios de carrera administrativa, de libre nombramiento y remoción y los acuerdos de gestión (Incluye el apoyo técnico y seguimiento)._x000a_Distribuir las solicitudes entre los funcionarios competentes_x000a_Adelantar y gestionar los procesos de cobro coactivo sobre las obligaciones remitidas a través de título ejecutivo_x000a_Transferencias documentales al archivo central_x000a_Reportar y hacer seguimiento de indicadores_x000a_Operar el Sistema de Gestión Ambiental_x000a_Programación de acciones de verificación de obligaciones_x000a_Evaluación integral del expediente y generación del auto de fiscalización integral_x000a_Proceso sancionatorio en caso de incumplimiento_x000a_Evaluación de documentos técnicos_x000a_Liquidación, Causación y Gestión del Recaudo del Canon Superficiario"/>
    <s v="Informes de ejecución de actividades del proveedor de servicios generales_x000a_Informes de ejecución de actividades del proveedor de servicios de vigilancia y seguridad privada_x000a_Remisión de documentos para el pago de los servicios públicos_x000a_Formatos de Acuerdos de gestión y de Evaluación del desempeño laboral con concertaciones en firme_x000a_Reparto entre los funcionarios competentes_x000a_Recuperación de la deuda_x000a_Cartera depurada_x000a_Procesos de cobro coactivo gestionado_x000a_Cronograma de transferencias, FUID's y actas de transferencia_x000a_Reportar y hacer seguimiento de indicadores_x000a_Requisitos legales ambientales asegurados y aspectos e impactos ambientales controlados_x000a_Plan de acción de fiscalizaciónAuto de fiscalización integral (documental)_x000a_Auto de evaluación de documento técnico/ Acto administrativo de Imposición de multas Acto administrativo de caducidad o cancelación_x000a_Evaluación  y  Seguimiento en la Implementación de Estándares Internacionales CRIRSCO Modificaciones   y  Desarrollo de los  Títulos Mineros DESARROLLO DEL CONTRATO DE CONCESIÓN (1, 3, 4, 5, 6, 8, 9 y 20) AUTORIZACIÓN TEMPORAL PARA EXTRACCIÓN DE MATERIALES DE CONSTRUCCIÓN (3.5)_x000a_Generación de ingresos por canon superficiario / Recaudo de canon superficiario y cartera "/>
    <s v="PAR"/>
    <s v="PAR Cúcuta"/>
    <x v="0"/>
    <s v="Emergencia sanitaria por pandemia COVID-19"/>
    <x v="0"/>
    <x v="0"/>
    <x v="0"/>
    <s v="Geológico - suelo"/>
    <s v="Certero"/>
    <s v="Alta"/>
    <s v="Alto"/>
    <n v="5"/>
    <n v="5"/>
    <n v="25"/>
    <s v="No tolerable"/>
    <s v="Si"/>
    <s v="Generados por las actividades de  impresión y reproducción de documentos, ademas de empaques plasticos y cartón, a pesar que en el PAR se realiza la separación en la fuente este no es aprovehado por gestores  externos en actividades de recuperación y reciclaje"/>
    <m/>
    <m/>
    <m/>
    <m/>
    <m/>
    <m/>
  </r>
  <r>
    <m/>
    <x v="1"/>
    <x v="1"/>
    <m/>
    <m/>
    <m/>
    <m/>
    <x v="1"/>
    <m/>
    <x v="1"/>
    <x v="1"/>
    <x v="0"/>
    <s v="Biológico - biodiversidad"/>
    <s v="Certero"/>
    <s v="Moderada"/>
    <s v="Moderado"/>
    <n v="5"/>
    <n v="3"/>
    <n v="15"/>
    <s v="Potencialmente no tolerable"/>
    <s v="No"/>
    <m/>
    <m/>
    <m/>
    <m/>
    <m/>
    <m/>
    <m/>
  </r>
  <r>
    <m/>
    <x v="1"/>
    <x v="1"/>
    <m/>
    <m/>
    <m/>
    <m/>
    <x v="1"/>
    <m/>
    <x v="2"/>
    <x v="2"/>
    <x v="0"/>
    <s v="Energético"/>
    <s v="Certero"/>
    <s v="Alta"/>
    <s v="Alto"/>
    <n v="5"/>
    <n v="5"/>
    <n v="25"/>
    <s v="No tolerable"/>
    <s v="Si"/>
    <s v="Todos los equipos usados para el desarrollo de las actividades requieren conexion a la red de energía eléctrica"/>
    <m/>
    <m/>
    <m/>
    <m/>
    <m/>
    <m/>
  </r>
  <r>
    <m/>
    <x v="1"/>
    <x v="1"/>
    <m/>
    <m/>
    <m/>
    <m/>
    <x v="1"/>
    <m/>
    <x v="3"/>
    <x v="3"/>
    <x v="1"/>
    <s v="Sociocultural - social"/>
    <s v="Certero"/>
    <s v="Baja"/>
    <s v="Bajo"/>
    <n v="5"/>
    <n v="1"/>
    <n v="5"/>
    <s v="Tolerable"/>
    <s v="No"/>
    <s v="El personal vinculado en el PAR es de la región contribuyendo a generar fuentes de empleo formal"/>
    <m/>
    <m/>
    <m/>
    <m/>
    <m/>
    <m/>
  </r>
  <r>
    <s v="Estratégicos_x000a_Misionales_x000a_Apoyo_x000a_Evaluación"/>
    <x v="2"/>
    <x v="2"/>
    <s v="Preparación y ejecución de la inspección y elaboración del informe técnico_x000a_Elaboración del auto de inspección_x000a_Apoyo al  programa de visitas e inspecciones de campo"/>
    <s v="Informe técnico de inspección_x000a_Auto de fiscalización integral (de inspección)_x000a_Concepto técnico_x000a_Acta e Informe de visita en relación con las verificaciones de seguridad"/>
    <s v="PAR"/>
    <s v="PAR Cúcuta"/>
    <x v="0"/>
    <s v="Emergencia sanitaria por pandemia COVID-19"/>
    <x v="4"/>
    <x v="4"/>
    <x v="0"/>
    <s v="Atmosférico - aire"/>
    <s v="Certero"/>
    <s v="Alta"/>
    <s v="Alto"/>
    <n v="5"/>
    <n v="5"/>
    <n v="25"/>
    <s v="No tolerable"/>
    <s v="Si"/>
    <m/>
    <m/>
    <m/>
    <m/>
    <m/>
    <m/>
    <m/>
  </r>
  <r>
    <m/>
    <x v="1"/>
    <x v="1"/>
    <m/>
    <m/>
    <m/>
    <m/>
    <x v="1"/>
    <m/>
    <x v="4"/>
    <x v="5"/>
    <x v="0"/>
    <s v="Atmosférico - aire"/>
    <s v="Certero"/>
    <s v="Alta"/>
    <s v="Alto"/>
    <n v="5"/>
    <n v="5"/>
    <n v="25"/>
    <s v="No tolerable"/>
    <s v="Si"/>
    <m/>
    <m/>
    <m/>
    <m/>
    <m/>
    <m/>
    <m/>
  </r>
  <r>
    <m/>
    <x v="1"/>
    <x v="1"/>
    <m/>
    <m/>
    <m/>
    <m/>
    <x v="1"/>
    <m/>
    <x v="4"/>
    <x v="6"/>
    <x v="0"/>
    <s v="Atmosférico - aire"/>
    <s v="Probable"/>
    <s v="Moderada"/>
    <s v="Bajo"/>
    <n v="3"/>
    <n v="3"/>
    <n v="9"/>
    <s v="Tolerable"/>
    <s v="No"/>
    <m/>
    <m/>
    <m/>
    <m/>
    <m/>
    <m/>
    <m/>
  </r>
  <r>
    <m/>
    <x v="1"/>
    <x v="1"/>
    <m/>
    <m/>
    <m/>
    <m/>
    <x v="1"/>
    <m/>
    <x v="5"/>
    <x v="7"/>
    <x v="0"/>
    <s v="Geológico - suelo"/>
    <s v="Probable"/>
    <s v="Baja"/>
    <s v="Bajo"/>
    <n v="3"/>
    <n v="1"/>
    <n v="3"/>
    <s v="Tolerable"/>
    <s v="No"/>
    <m/>
    <m/>
    <m/>
    <m/>
    <m/>
    <m/>
    <m/>
  </r>
  <r>
    <m/>
    <x v="1"/>
    <x v="1"/>
    <m/>
    <m/>
    <m/>
    <m/>
    <x v="1"/>
    <m/>
    <x v="1"/>
    <x v="1"/>
    <x v="0"/>
    <s v="Biológico - biodiversidad"/>
    <s v="Certero"/>
    <s v="Moderada"/>
    <s v="Moderado"/>
    <n v="5"/>
    <n v="3"/>
    <n v="15"/>
    <s v="Potencialmente no tolerable"/>
    <s v="No"/>
    <m/>
    <m/>
    <m/>
    <m/>
    <m/>
    <m/>
    <m/>
  </r>
  <r>
    <m/>
    <x v="1"/>
    <x v="1"/>
    <m/>
    <m/>
    <m/>
    <m/>
    <x v="1"/>
    <m/>
    <x v="0"/>
    <x v="8"/>
    <x v="0"/>
    <s v="Geológico - suelo"/>
    <s v="Probable"/>
    <s v="Baja"/>
    <s v="Bajo"/>
    <n v="3"/>
    <n v="1"/>
    <n v="3"/>
    <s v="Tolerable"/>
    <s v="No"/>
    <m/>
    <m/>
    <m/>
    <m/>
    <m/>
    <m/>
    <m/>
  </r>
  <r>
    <m/>
    <x v="1"/>
    <x v="1"/>
    <m/>
    <m/>
    <m/>
    <m/>
    <x v="1"/>
    <m/>
    <x v="3"/>
    <x v="3"/>
    <x v="1"/>
    <s v="Sociocultural - social"/>
    <s v="Certero"/>
    <s v="Baja"/>
    <s v="Bajo"/>
    <n v="5"/>
    <n v="1"/>
    <n v="5"/>
    <s v="Tolerable"/>
    <s v="No"/>
    <m/>
    <m/>
    <m/>
    <m/>
    <m/>
    <m/>
    <m/>
  </r>
  <r>
    <s v="Apoyo"/>
    <x v="3"/>
    <x v="3"/>
    <s v="Limpieza y aseo_x000a_Cafetería_x000a_Manejo de sustancias químicas_x000a_Servicios de vigilancia y seguridad privada"/>
    <s v="Registros y reportes de operación"/>
    <s v="PAR"/>
    <s v="PAR Cúcuta"/>
    <x v="0"/>
    <s v="Emergencia sanitaria por pandemia COVID-19"/>
    <x v="4"/>
    <x v="9"/>
    <x v="0"/>
    <s v="Atmosférico - aire"/>
    <s v="Probable"/>
    <s v="Moderada"/>
    <s v="Bajo"/>
    <n v="3"/>
    <n v="3"/>
    <n v="9"/>
    <s v="Tolerable"/>
    <s v="No"/>
    <m/>
    <m/>
    <m/>
    <m/>
    <m/>
    <m/>
    <m/>
  </r>
  <r>
    <m/>
    <x v="1"/>
    <x v="1"/>
    <m/>
    <m/>
    <m/>
    <m/>
    <x v="1"/>
    <m/>
    <x v="4"/>
    <x v="6"/>
    <x v="0"/>
    <s v="Atmosférico - aire"/>
    <s v="Probable"/>
    <s v="Moderada"/>
    <s v="Bajo"/>
    <n v="3"/>
    <n v="3"/>
    <n v="9"/>
    <s v="Tolerable"/>
    <s v="No"/>
    <m/>
    <m/>
    <m/>
    <m/>
    <m/>
    <m/>
    <m/>
  </r>
  <r>
    <m/>
    <x v="1"/>
    <x v="1"/>
    <m/>
    <m/>
    <m/>
    <m/>
    <x v="1"/>
    <m/>
    <x v="6"/>
    <x v="10"/>
    <x v="0"/>
    <s v="Hidrológico - agua"/>
    <s v="Certero"/>
    <s v="Alta"/>
    <s v="Alto"/>
    <n v="5"/>
    <n v="5"/>
    <n v="25"/>
    <s v="No tolerable"/>
    <s v="Si"/>
    <m/>
    <m/>
    <m/>
    <m/>
    <m/>
    <m/>
    <m/>
  </r>
  <r>
    <m/>
    <x v="1"/>
    <x v="1"/>
    <m/>
    <m/>
    <m/>
    <m/>
    <x v="1"/>
    <m/>
    <x v="7"/>
    <x v="11"/>
    <x v="0"/>
    <s v="Hidrológico - agua"/>
    <s v="Certero"/>
    <s v="Alta"/>
    <s v="Alto"/>
    <n v="5"/>
    <n v="5"/>
    <n v="25"/>
    <s v="No tolerable"/>
    <s v="Si"/>
    <m/>
    <m/>
    <m/>
    <m/>
    <m/>
    <m/>
    <m/>
  </r>
  <r>
    <m/>
    <x v="1"/>
    <x v="1"/>
    <m/>
    <m/>
    <m/>
    <m/>
    <x v="1"/>
    <m/>
    <x v="5"/>
    <x v="7"/>
    <x v="0"/>
    <s v="Geológico - suelo"/>
    <s v="Probable"/>
    <s v="Baja"/>
    <s v="Bajo"/>
    <n v="3"/>
    <n v="1"/>
    <n v="3"/>
    <s v="Tolerable"/>
    <s v="No"/>
    <m/>
    <m/>
    <m/>
    <m/>
    <m/>
    <m/>
    <m/>
  </r>
  <r>
    <m/>
    <x v="1"/>
    <x v="1"/>
    <m/>
    <m/>
    <m/>
    <m/>
    <x v="1"/>
    <m/>
    <x v="0"/>
    <x v="12"/>
    <x v="0"/>
    <s v="Geológico - suelo"/>
    <s v="Certero"/>
    <s v="Moderada"/>
    <s v="Moderado"/>
    <n v="5"/>
    <n v="3"/>
    <n v="15"/>
    <s v="Potencialmente no tolerable"/>
    <s v="No"/>
    <m/>
    <m/>
    <m/>
    <m/>
    <m/>
    <m/>
    <m/>
  </r>
  <r>
    <m/>
    <x v="1"/>
    <x v="1"/>
    <m/>
    <m/>
    <m/>
    <m/>
    <x v="1"/>
    <m/>
    <x v="0"/>
    <x v="8"/>
    <x v="0"/>
    <s v="Geológico - suelo"/>
    <s v="Certero"/>
    <s v="Moderada"/>
    <s v="Moderado"/>
    <n v="5"/>
    <n v="3"/>
    <n v="15"/>
    <s v="Potencialmente no tolerable"/>
    <s v="No"/>
    <m/>
    <m/>
    <m/>
    <m/>
    <m/>
    <m/>
    <m/>
  </r>
  <r>
    <m/>
    <x v="1"/>
    <x v="1"/>
    <m/>
    <m/>
    <m/>
    <m/>
    <x v="1"/>
    <m/>
    <x v="0"/>
    <x v="0"/>
    <x v="0"/>
    <s v="Geológico - suelo"/>
    <s v="Certero"/>
    <s v="Alta"/>
    <s v="Alto"/>
    <n v="5"/>
    <n v="5"/>
    <n v="25"/>
    <s v="No tolerable"/>
    <s v="Si"/>
    <m/>
    <m/>
    <m/>
    <m/>
    <m/>
    <m/>
    <m/>
  </r>
  <r>
    <m/>
    <x v="1"/>
    <x v="1"/>
    <m/>
    <m/>
    <m/>
    <m/>
    <x v="1"/>
    <m/>
    <x v="0"/>
    <x v="13"/>
    <x v="0"/>
    <s v="Geológico - suelo"/>
    <s v="Certero"/>
    <s v="Alta"/>
    <s v="Alto"/>
    <n v="5"/>
    <n v="5"/>
    <n v="25"/>
    <s v="No tolerable"/>
    <s v="Si"/>
    <m/>
    <m/>
    <m/>
    <m/>
    <m/>
    <m/>
    <m/>
  </r>
  <r>
    <m/>
    <x v="1"/>
    <x v="1"/>
    <m/>
    <m/>
    <m/>
    <m/>
    <x v="1"/>
    <m/>
    <x v="1"/>
    <x v="1"/>
    <x v="0"/>
    <s v="Biológico - biodiversidad"/>
    <s v="Certero"/>
    <s v="Moderada"/>
    <s v="Moderado"/>
    <n v="5"/>
    <n v="3"/>
    <n v="15"/>
    <s v="Potencialmente no tolerable"/>
    <s v="No"/>
    <m/>
    <m/>
    <m/>
    <m/>
    <m/>
    <m/>
    <m/>
  </r>
  <r>
    <m/>
    <x v="1"/>
    <x v="1"/>
    <m/>
    <m/>
    <m/>
    <m/>
    <x v="1"/>
    <m/>
    <x v="2"/>
    <x v="2"/>
    <x v="0"/>
    <s v="Energético"/>
    <s v="Certero"/>
    <s v="Alta"/>
    <s v="Alto"/>
    <n v="5"/>
    <n v="5"/>
    <n v="25"/>
    <s v="No tolerable"/>
    <s v="Si"/>
    <m/>
    <m/>
    <m/>
    <m/>
    <m/>
    <m/>
    <m/>
  </r>
  <r>
    <m/>
    <x v="1"/>
    <x v="1"/>
    <m/>
    <m/>
    <m/>
    <m/>
    <x v="1"/>
    <m/>
    <x v="3"/>
    <x v="3"/>
    <x v="1"/>
    <s v="Sociocultural - social"/>
    <s v="Certero"/>
    <s v="Baja"/>
    <s v="Bajo"/>
    <n v="5"/>
    <n v="1"/>
    <n v="5"/>
    <s v="Tolerable"/>
    <s v="No"/>
    <s v="Se realiza nueva valoración por ajustes en la metodología de identificación y valoración de aspectos e impactos."/>
    <m/>
    <m/>
    <m/>
    <m/>
    <m/>
    <m/>
  </r>
  <r>
    <s v="Apoyo"/>
    <x v="4"/>
    <x v="4"/>
    <s v="Infraestructura (adecuaciones físicas)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Registros e informes"/>
    <s v="PAR"/>
    <s v="PAR Cúcuta"/>
    <x v="0"/>
    <s v="Emergencia sanitaria por pandemia COVID-19"/>
    <x v="4"/>
    <x v="9"/>
    <x v="0"/>
    <s v="Atmosférico - aire"/>
    <s v="Probable"/>
    <s v="Moderada"/>
    <s v="Bajo"/>
    <n v="3"/>
    <n v="3"/>
    <n v="9"/>
    <s v="Tolerable"/>
    <s v="No"/>
    <s v="Se realiza nueva valoración por ajustes en la metodología de identificación y valoración de aspectos e impactos."/>
    <m/>
    <m/>
    <m/>
    <m/>
    <m/>
    <m/>
  </r>
  <r>
    <m/>
    <x v="1"/>
    <x v="1"/>
    <m/>
    <m/>
    <m/>
    <m/>
    <x v="1"/>
    <m/>
    <x v="4"/>
    <x v="6"/>
    <x v="0"/>
    <s v="Atmosférico - aire"/>
    <s v="Probable"/>
    <s v="Moderada"/>
    <s v="Bajo"/>
    <n v="3"/>
    <n v="3"/>
    <n v="9"/>
    <s v="Tolerable"/>
    <s v="No"/>
    <s v="Se realiza nueva valoración por ajustes en la metodología de identificación y valoración de aspectos e impactos."/>
    <m/>
    <m/>
    <m/>
    <m/>
    <m/>
    <m/>
  </r>
  <r>
    <m/>
    <x v="1"/>
    <x v="1"/>
    <m/>
    <m/>
    <m/>
    <m/>
    <x v="1"/>
    <m/>
    <x v="6"/>
    <x v="10"/>
    <x v="0"/>
    <s v="Hidrológico - agua"/>
    <s v="Probable"/>
    <s v="Baja"/>
    <s v="Bajo"/>
    <n v="3"/>
    <n v="1"/>
    <n v="3"/>
    <s v="Tolerable"/>
    <s v="No"/>
    <s v="Se realiza nueva valoración por ajustes en la metodología de identificación y valoración de aspectos e impactos."/>
    <m/>
    <m/>
    <m/>
    <m/>
    <m/>
    <m/>
  </r>
  <r>
    <m/>
    <x v="1"/>
    <x v="1"/>
    <m/>
    <m/>
    <m/>
    <m/>
    <x v="1"/>
    <m/>
    <x v="7"/>
    <x v="11"/>
    <x v="0"/>
    <s v="Hidrológico - agua"/>
    <s v="Certero"/>
    <s v="Moderada"/>
    <s v="Moderado"/>
    <n v="5"/>
    <n v="3"/>
    <n v="15"/>
    <s v="Potencialmente no tolerable"/>
    <s v="No"/>
    <s v="Se realiza nueva valoración por ajustes en la metodología de identificación y valoración de aspectos e impactos."/>
    <m/>
    <m/>
    <m/>
    <m/>
    <m/>
    <m/>
  </r>
  <r>
    <m/>
    <x v="1"/>
    <x v="1"/>
    <m/>
    <m/>
    <m/>
    <m/>
    <x v="1"/>
    <m/>
    <x v="5"/>
    <x v="7"/>
    <x v="0"/>
    <s v="Geológico - suelo"/>
    <s v="Probable"/>
    <s v="Moderada"/>
    <s v="Bajo"/>
    <n v="3"/>
    <n v="3"/>
    <n v="9"/>
    <s v="Tolerable"/>
    <s v="No"/>
    <s v="Se realiza nueva valoración por ajustes en la metodología de identificación y valoración de aspectos e impactos."/>
    <m/>
    <m/>
    <m/>
    <m/>
    <m/>
    <m/>
  </r>
  <r>
    <m/>
    <x v="1"/>
    <x v="1"/>
    <m/>
    <m/>
    <m/>
    <m/>
    <x v="1"/>
    <m/>
    <x v="0"/>
    <x v="8"/>
    <x v="0"/>
    <s v="Geológico - suelo"/>
    <s v="Certero"/>
    <s v="Alta"/>
    <s v="Alto"/>
    <n v="5"/>
    <n v="5"/>
    <n v="25"/>
    <s v="No tolerable"/>
    <s v="Si"/>
    <s v="Se realiza nueva valoración por ajustes en la metodología de identificación y valoración de aspectos e impactos."/>
    <m/>
    <m/>
    <m/>
    <m/>
    <m/>
    <m/>
  </r>
  <r>
    <m/>
    <x v="1"/>
    <x v="1"/>
    <m/>
    <m/>
    <m/>
    <m/>
    <x v="1"/>
    <m/>
    <x v="0"/>
    <x v="14"/>
    <x v="2"/>
    <m/>
    <s v="Probable"/>
    <s v="Baja"/>
    <s v="Bajo"/>
    <n v="3"/>
    <n v="1"/>
    <n v="3"/>
    <s v="Tolerable"/>
    <s v="No"/>
    <m/>
    <m/>
    <m/>
    <m/>
    <m/>
    <m/>
    <m/>
  </r>
  <r>
    <m/>
    <x v="1"/>
    <x v="1"/>
    <m/>
    <m/>
    <m/>
    <m/>
    <x v="1"/>
    <m/>
    <x v="0"/>
    <x v="0"/>
    <x v="0"/>
    <s v="Geológico - suelo"/>
    <s v="Certero"/>
    <s v="Alta"/>
    <s v="Alto"/>
    <n v="5"/>
    <n v="5"/>
    <n v="25"/>
    <s v="No tolerable"/>
    <s v="Si"/>
    <s v="Se realiza nueva valoración por ajustes en la metodología de identificación y valoración de aspectos e impactos."/>
    <m/>
    <m/>
    <m/>
    <m/>
    <m/>
    <m/>
  </r>
  <r>
    <m/>
    <x v="1"/>
    <x v="1"/>
    <m/>
    <m/>
    <m/>
    <m/>
    <x v="1"/>
    <m/>
    <x v="0"/>
    <x v="13"/>
    <x v="0"/>
    <s v="Geológico - suelo"/>
    <s v="Certero"/>
    <s v="Alta"/>
    <s v="Alto"/>
    <n v="5"/>
    <n v="5"/>
    <n v="25"/>
    <s v="No tolerable"/>
    <s v="Si"/>
    <s v="Se realiza nueva valoración por ajustes en la metodología de identificación y valoración de aspectos e impactos."/>
    <m/>
    <m/>
    <m/>
    <m/>
    <m/>
    <m/>
  </r>
  <r>
    <m/>
    <x v="1"/>
    <x v="1"/>
    <m/>
    <m/>
    <m/>
    <m/>
    <x v="1"/>
    <m/>
    <x v="1"/>
    <x v="1"/>
    <x v="0"/>
    <s v="Biológico - biodiversidad"/>
    <s v="Certero"/>
    <s v="Moderada"/>
    <s v="Moderado"/>
    <n v="5"/>
    <n v="3"/>
    <n v="15"/>
    <s v="Potencialmente no tolerable"/>
    <s v="No"/>
    <s v="Se realiza nueva valoración por ajustes en la metodología de identificación y valoración de aspectos e impactos."/>
    <m/>
    <m/>
    <m/>
    <m/>
    <m/>
    <m/>
  </r>
  <r>
    <m/>
    <x v="1"/>
    <x v="1"/>
    <m/>
    <m/>
    <m/>
    <m/>
    <x v="1"/>
    <m/>
    <x v="8"/>
    <x v="15"/>
    <x v="0"/>
    <s v="Paisajístico"/>
    <s v="Certero"/>
    <s v="Baja"/>
    <s v="Bajo"/>
    <n v="5"/>
    <n v="1"/>
    <n v="5"/>
    <s v="Tolerable"/>
    <s v="No"/>
    <s v="Se realiza nueva valoración por ajustes en la metodología de identificación y valoración de aspectos e impactos."/>
    <m/>
    <m/>
    <m/>
    <m/>
    <m/>
    <m/>
  </r>
  <r>
    <m/>
    <x v="1"/>
    <x v="1"/>
    <m/>
    <m/>
    <m/>
    <m/>
    <x v="1"/>
    <m/>
    <x v="2"/>
    <x v="2"/>
    <x v="0"/>
    <s v="Energético"/>
    <s v="Certero"/>
    <s v="Alta"/>
    <s v="Alto"/>
    <n v="5"/>
    <n v="5"/>
    <n v="25"/>
    <s v="No tolerable"/>
    <s v="Si"/>
    <s v="Se realiza nueva valoración por ajustes en la metodología de identificación y valoración de aspectos e impactos."/>
    <m/>
    <m/>
    <m/>
    <m/>
    <m/>
    <m/>
  </r>
  <r>
    <m/>
    <x v="1"/>
    <x v="1"/>
    <m/>
    <m/>
    <m/>
    <m/>
    <x v="1"/>
    <m/>
    <x v="3"/>
    <x v="3"/>
    <x v="1"/>
    <s v="Sociocultural - social"/>
    <s v="Certero"/>
    <s v="Baja"/>
    <s v="Bajo"/>
    <n v="5"/>
    <n v="1"/>
    <n v="5"/>
    <s v="Tolerable"/>
    <s v="No"/>
    <s v="Se realiza nueva valoración por ajustes en la metodología de identificación y valoración de aspectos e impactos."/>
    <m/>
    <m/>
    <m/>
    <m/>
    <m/>
    <m/>
  </r>
  <r>
    <s v="Misional"/>
    <x v="5"/>
    <x v="5"/>
    <s v="Atender las solicitudes de tramites, productos y servicios de los usuarios mineros_x000a_Gestionar y hacer seguimiento a las respuestas de PQRS, análisis y realización de los informes trimestrales de las peticiones, quejas, reclamos y sugerencias de la entidad_x000a_Realizar notificación de actos_x000a_administrativos /Notificación de actos administrativos (reparto, envío notificación y confirmar recepción de notificación)_x000a_Realizar notificación de actos_x000a_administrativos /Confirmar presentación de recursos y generar constancia de ejecutoria_x000a_Realizar notificación de actos_x000a_administrativos/Notificación por estado, publicar notificación y registrar la publicación "/>
    <s v="Respuesta a tramites, servicios de la ANM / Todo el portafolio se servicios estratégicos de la ANM_x000a_Respuestas a PQRS (dentro del término legal)_x000a_Informe de gestión de PQRS_x000a_Actos Administrativos notificados_x000a_Formatos de relación de autos y de resoluciones _x000a_Correo electrónico y registro en ANNA Minería _x000a_Correo electrónico_x000a_Comunicación de salida_x000a_Edicto publicado_x000a_Aviso publicado_x000a_Certificación de notificación electrónica_x000a_Prueba de entrega de la empresa de correspondencia_x000a_Actos Administrativos notificados_x000a_Registro en ANNA Minería_x000a_Recurso de reposición / comunicación de entrada _x000a_Constancia de ejecutoria_x000a_Comunicaciones de salida internas y externas_x000a_Actos Administrativos notificados_x000a_Constancia de notificación por estado_x000a_Publicación de la notificación_x000a_Registro en ANNA Minería o en formulario de Share point_x000a_"/>
    <s v="PAR"/>
    <s v="PAR Cúcuta"/>
    <x v="0"/>
    <s v="Emergencia sanitaria por pandemia COVID-19"/>
    <x v="0"/>
    <x v="0"/>
    <x v="0"/>
    <s v="Geológico - suelo"/>
    <s v="Certero"/>
    <s v="Alta"/>
    <s v="Alto"/>
    <n v="5"/>
    <n v="5"/>
    <n v="25"/>
    <s v="No tolerable"/>
    <s v="Si"/>
    <s v="Se realiza nueva valoración por ajustes en la metodología de identificación y valoración de aspectos e impactos."/>
    <m/>
    <m/>
    <m/>
    <m/>
    <m/>
    <m/>
  </r>
  <r>
    <m/>
    <x v="1"/>
    <x v="1"/>
    <m/>
    <m/>
    <m/>
    <m/>
    <x v="1"/>
    <m/>
    <x v="1"/>
    <x v="1"/>
    <x v="0"/>
    <s v="Biológico - biodiversidad"/>
    <s v="Certero"/>
    <s v="Moderada"/>
    <s v="Moderado"/>
    <n v="5"/>
    <n v="3"/>
    <n v="15"/>
    <s v="Potencialmente no tolerable"/>
    <s v="No"/>
    <s v="Se realiza nueva valoración por ajustes en la metodología de identificación y valoración de aspectos e impactos."/>
    <m/>
    <m/>
    <m/>
    <m/>
    <m/>
    <m/>
  </r>
  <r>
    <m/>
    <x v="1"/>
    <x v="1"/>
    <m/>
    <m/>
    <m/>
    <m/>
    <x v="1"/>
    <m/>
    <x v="2"/>
    <x v="2"/>
    <x v="0"/>
    <s v="Energético"/>
    <s v="Certero"/>
    <s v="Alta"/>
    <s v="Alto"/>
    <n v="5"/>
    <n v="5"/>
    <n v="25"/>
    <s v="No tolerable"/>
    <s v="Si"/>
    <s v="Se realiza nueva valoración por ajustes en la metodología de identificación y valoración de aspectos e impactos."/>
    <m/>
    <m/>
    <m/>
    <m/>
    <m/>
    <m/>
  </r>
  <r>
    <m/>
    <x v="1"/>
    <x v="1"/>
    <m/>
    <m/>
    <m/>
    <m/>
    <x v="1"/>
    <m/>
    <x v="3"/>
    <x v="3"/>
    <x v="1"/>
    <s v="Sociocultural - social"/>
    <s v="Certero"/>
    <s v="Baja"/>
    <s v="Bajo"/>
    <n v="5"/>
    <n v="1"/>
    <n v="5"/>
    <s v="Tolerable"/>
    <s v="No"/>
    <s v="Se realiza nueva valoración por ajustes en la metodología de identificación y valoración de aspectos e impactos."/>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3715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7">
        <item x="1"/>
        <item x="0"/>
        <item x="2"/>
        <item x="3"/>
        <item x="4"/>
        <item x="5"/>
        <item t="default"/>
      </items>
    </pivotField>
    <pivotField axis="axisPage" compact="0" outline="0" showAll="0">
      <items count="7">
        <item x="1"/>
        <item x="0"/>
        <item x="2"/>
        <item x="3"/>
        <item x="4"/>
        <item x="5"/>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2">
        <item sd="0" x="7"/>
        <item sd="0" m="1" x="9"/>
        <item sd="0" x="0"/>
        <item sd="0" x="1"/>
        <item sd="0" x="2"/>
        <item sd="0" x="3"/>
        <item sd="0" x="4"/>
        <item sd="0" x="5"/>
        <item sd="0" x="6"/>
        <item sd="0" m="1" x="10"/>
        <item sd="0" x="8"/>
        <item t="default"/>
      </items>
    </pivotField>
    <pivotField axis="axisRow" compact="0" outline="0" showAll="0">
      <items count="19">
        <item m="1" x="17"/>
        <item m="1" x="16"/>
        <item x="0"/>
        <item x="13"/>
        <item x="1"/>
        <item x="2"/>
        <item x="3"/>
        <item x="4"/>
        <item x="5"/>
        <item x="6"/>
        <item x="7"/>
        <item x="8"/>
        <item x="9"/>
        <item x="10"/>
        <item x="11"/>
        <item x="12"/>
        <item x="14"/>
        <item x="15"/>
        <item t="default"/>
      </items>
    </pivotField>
    <pivotField axis="axisPage" compact="0" outline="0" showAll="0">
      <items count="4">
        <item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10"/>
    </i>
    <i t="grand">
      <x/>
    </i>
  </rowItems>
  <colItems count="1">
    <i/>
  </colItems>
  <pageFields count="3">
    <pageField fld="2" hier="-1"/>
    <pageField fld="11" hier="-1"/>
    <pageField fld="7" hier="-1"/>
  </pageFields>
  <dataFields count="1">
    <dataField name="Promedio de Valor valoración inicial 2022" fld="18" subtotal="average" baseField="10" baseItem="0" numFmtId="164"/>
  </dataFields>
  <formats count="34">
    <format dxfId="70">
      <pivotArea dataOnly="0" labelOnly="1" outline="0" axis="axisValues" fieldPosition="0"/>
    </format>
    <format dxfId="71">
      <pivotArea field="9" type="button" dataOnly="0" labelOnly="1" outline="0" axis="axisRow" fieldPosition="0"/>
    </format>
    <format dxfId="72">
      <pivotArea field="10" type="button" dataOnly="0" labelOnly="1" outline="0" axis="axisRow" fieldPosition="1"/>
    </format>
    <format dxfId="73">
      <pivotArea dataOnly="0" labelOnly="1" outline="0" axis="axisValues" fieldPosition="0"/>
    </format>
    <format dxfId="74">
      <pivotArea field="9" type="button" dataOnly="0" labelOnly="1" outline="0" axis="axisRow" fieldPosition="0"/>
    </format>
    <format dxfId="75">
      <pivotArea field="10" type="button" dataOnly="0" labelOnly="1" outline="0" axis="axisRow" fieldPosition="1"/>
    </format>
    <format dxfId="76">
      <pivotArea dataOnly="0" labelOnly="1" outline="0" axis="axisValues" fieldPosition="0"/>
    </format>
    <format dxfId="77">
      <pivotArea type="all" dataOnly="0" outline="0" fieldPosition="0"/>
    </format>
    <format dxfId="78">
      <pivotArea outline="0" collapsedLevelsAreSubtotals="1" fieldPosition="0"/>
    </format>
    <format dxfId="79">
      <pivotArea field="9" type="button" dataOnly="0" labelOnly="1" outline="0" axis="axisRow" fieldPosition="0"/>
    </format>
    <format dxfId="80">
      <pivotArea field="10" type="button" dataOnly="0" labelOnly="1" outline="0" axis="axisRow" fieldPosition="1"/>
    </format>
    <format dxfId="81">
      <pivotArea dataOnly="0" labelOnly="1" outline="0" fieldPosition="0">
        <references count="1">
          <reference field="9" count="0"/>
        </references>
      </pivotArea>
    </format>
    <format dxfId="82">
      <pivotArea dataOnly="0" labelOnly="1" outline="0" fieldPosition="0">
        <references count="1">
          <reference field="9" count="1" defaultSubtotal="1">
            <x v="1"/>
          </reference>
        </references>
      </pivotArea>
    </format>
    <format dxfId="83">
      <pivotArea dataOnly="0" labelOnly="1" grandRow="1" outline="0" fieldPosition="0"/>
    </format>
    <format dxfId="84">
      <pivotArea dataOnly="0" labelOnly="1" outline="0" fieldPosition="0">
        <references count="2">
          <reference field="9" count="1" selected="0">
            <x v="1"/>
          </reference>
          <reference field="10" count="1">
            <x v="1"/>
          </reference>
        </references>
      </pivotArea>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field="9" type="button" dataOnly="0" labelOnly="1" outline="0" axis="axisRow" fieldPosition="0"/>
    </format>
    <format dxfId="89">
      <pivotArea field="10" type="button" dataOnly="0" labelOnly="1" outline="0" axis="axisRow" fieldPosition="1"/>
    </format>
    <format dxfId="90">
      <pivotArea dataOnly="0" labelOnly="1" outline="0" fieldPosition="0">
        <references count="1">
          <reference field="9" count="0"/>
        </references>
      </pivotArea>
    </format>
    <format dxfId="91">
      <pivotArea dataOnly="0" labelOnly="1" outline="0" fieldPosition="0">
        <references count="1">
          <reference field="9" count="1" defaultSubtotal="1">
            <x v="1"/>
          </reference>
        </references>
      </pivotArea>
    </format>
    <format dxfId="92">
      <pivotArea dataOnly="0" labelOnly="1" grandRow="1" outline="0" fieldPosition="0"/>
    </format>
    <format dxfId="93">
      <pivotArea dataOnly="0" labelOnly="1" outline="0" fieldPosition="0">
        <references count="2">
          <reference field="9" count="1" selected="0">
            <x v="1"/>
          </reference>
          <reference field="10" count="1">
            <x v="1"/>
          </reference>
        </references>
      </pivotArea>
    </format>
    <format dxfId="94">
      <pivotArea dataOnly="0" labelOnly="1" outline="0" axis="axisValues" fieldPosition="0"/>
    </format>
    <format dxfId="95">
      <pivotArea outline="0" fieldPosition="0">
        <references count="1">
          <reference field="9" count="0" selected="0"/>
        </references>
      </pivotArea>
    </format>
    <format dxfId="96">
      <pivotArea field="9" type="button" dataOnly="0" labelOnly="1" outline="0" axis="axisRow" fieldPosition="0"/>
    </format>
    <format dxfId="97">
      <pivotArea field="10" type="button" dataOnly="0" labelOnly="1" outline="0" axis="axisRow" fieldPosition="1"/>
    </format>
    <format dxfId="98">
      <pivotArea dataOnly="0" labelOnly="1" outline="0" fieldPosition="0">
        <references count="1">
          <reference field="9" count="0"/>
        </references>
      </pivotArea>
    </format>
    <format dxfId="99">
      <pivotArea dataOnly="0" labelOnly="1" outline="0" axis="axisValues" fieldPosition="0"/>
    </format>
    <format dxfId="100">
      <pivotArea outline="0" collapsedLevelsAreSubtotals="1" fieldPosition="0"/>
    </format>
    <format dxfId="101">
      <pivotArea outline="0" collapsedLevelsAreSubtotals="1" fieldPosition="0"/>
    </format>
    <format dxfId="102">
      <pivotArea dataOnly="0" labelOnly="1" outline="0" axis="axisValues" fieldPosition="0"/>
    </format>
    <format dxfId="103">
      <pivotArea outline="0" fieldPosition="0">
        <references count="1">
          <reference field="9" count="0" selected="0"/>
        </references>
      </pivotArea>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69" dataDxfId="68">
  <autoFilter ref="A1:A6" xr:uid="{00000000-0009-0000-0100-000008000000}"/>
  <tableColumns count="1">
    <tableColumn id="1" xr3:uid="{00000000-0010-0000-0000-000001000000}" name="ESSM"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2" dataDxfId="41">
  <autoFilter ref="L1:L2" xr:uid="{00000000-0009-0000-0100-000012000000}"/>
  <tableColumns count="1">
    <tableColumn id="1" xr3:uid="{00000000-0010-0000-0900-000001000000}" name="Generación_de_empleo" dataDxfId="4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39" dataDxfId="38">
  <autoFilter ref="M1:M2" xr:uid="{00000000-0009-0000-0100-000013000000}"/>
  <tableColumns count="1">
    <tableColumn id="1" xr3:uid="{00000000-0010-0000-0A00-000001000000}" name="Uso_de_publicidad" dataDxfId="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6" dataDxfId="35">
  <autoFilter ref="N1:N2" xr:uid="{00000000-0009-0000-0100-000014000000}"/>
  <tableColumns count="1">
    <tableColumn id="1" xr3:uid="{00000000-0010-0000-0B00-000001000000}" name="Consumo_de_energía_eléctrica" dataDxfId="3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3" dataDxfId="32">
  <autoFilter ref="O1:O3" xr:uid="{00000000-0009-0000-0100-000015000000}"/>
  <tableColumns count="1">
    <tableColumn id="1" xr3:uid="{00000000-0010-0000-0C00-000001000000}" name="Tipo de impacto" dataDxfId="3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0" dataDxfId="29">
  <autoFilter ref="P1:P9" xr:uid="{00000000-0009-0000-0100-000016000000}"/>
  <tableColumns count="1">
    <tableColumn id="1" xr3:uid="{00000000-0010-0000-0D00-000001000000}" name="Componente Ambiental" dataDxfId="2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27" dataDxfId="26">
  <autoFilter ref="Q1:Q4" xr:uid="{00000000-0009-0000-0100-000017000000}"/>
  <tableColumns count="1">
    <tableColumn id="1" xr3:uid="{00000000-0010-0000-0E00-000001000000}" name="Probabilidad" dataDxfId="2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4" dataDxfId="23">
  <autoFilter ref="R1:R4" xr:uid="{00000000-0009-0000-0100-000018000000}"/>
  <tableColumns count="1">
    <tableColumn id="1" xr3:uid="{00000000-0010-0000-0F00-000001000000}" name="Valor probabilidad" dataDxfId="2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1" dataDxfId="20">
  <autoFilter ref="S1:S4" xr:uid="{00000000-0009-0000-0100-000019000000}"/>
  <tableColumns count="1">
    <tableColumn id="1" xr3:uid="{00000000-0010-0000-1000-000001000000}" name="Consecuencia" dataDxfId="1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18" dataDxfId="17">
  <autoFilter ref="T1:T4" xr:uid="{00000000-0009-0000-0100-00001A000000}"/>
  <tableColumns count="1">
    <tableColumn id="1" xr3:uid="{00000000-0010-0000-1100-000001000000}" name="Valor consecuencia" dataDxfId="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5" dataDxfId="14">
  <autoFilter ref="U1:U4" xr:uid="{00000000-0009-0000-0100-00001C000000}"/>
  <tableColumns count="1">
    <tableColumn id="1" xr3:uid="{00000000-0010-0000-1200-000001000000}" name="Significancia"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6" dataDxfId="65">
  <autoFilter ref="B1:B5" xr:uid="{00000000-0009-0000-0100-000009000000}"/>
  <tableColumns count="1">
    <tableColumn id="1" xr3:uid="{00000000-0010-0000-0100-000001000000}" name="PASSM"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2" dataDxfId="11">
  <autoFilter ref="E1:E6" xr:uid="{00000000-0009-0000-0100-00001D000000}"/>
  <tableColumns count="1">
    <tableColumn id="1" xr3:uid="{00000000-0010-0000-1300-000001000000}" name="Generación_de_Emisiones"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3" dataDxfId="62">
  <autoFilter ref="C1:C13" xr:uid="{00000000-0009-0000-0100-00000A000000}"/>
  <tableColumns count="1">
    <tableColumn id="1" xr3:uid="{00000000-0010-0000-0200-000001000000}" name="PAR"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0" dataDxfId="59">
  <autoFilter ref="F1:F3" xr:uid="{00000000-0009-0000-0100-00000C000000}"/>
  <tableColumns count="1">
    <tableColumn id="1" xr3:uid="{00000000-0010-0000-0300-000001000000}" name="Generación_de_vertimientos" dataDxfId="5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7" dataDxfId="56">
  <autoFilter ref="G1:G3" xr:uid="{00000000-0009-0000-0100-00000D000000}"/>
  <tableColumns count="1">
    <tableColumn id="1" xr3:uid="{00000000-0010-0000-0400-000001000000}" name="Consumo_del_recurso_hídrico" dataDxfId="5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4" dataDxfId="53">
  <autoFilter ref="H1:H2" xr:uid="{00000000-0009-0000-0100-00000E000000}"/>
  <tableColumns count="1">
    <tableColumn id="1" xr3:uid="{00000000-0010-0000-0500-000001000000}" name="Ocupación_del_suelo"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1" dataDxfId="50">
  <autoFilter ref="I1:I2" xr:uid="{00000000-0009-0000-0100-00000F000000}"/>
  <tableColumns count="1">
    <tableColumn id="1" xr3:uid="{00000000-0010-0000-0600-000001000000}" name="Generación_de_derrames" dataDxfId="4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8" dataDxfId="47">
  <autoFilter ref="J1:J7" xr:uid="{00000000-0009-0000-0100-000010000000}"/>
  <tableColumns count="1">
    <tableColumn id="1" xr3:uid="{00000000-0010-0000-0700-000001000000}" name="Generación_de_residuos"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5" dataDxfId="44">
  <autoFilter ref="K1:K2" xr:uid="{00000000-0009-0000-0100-000011000000}"/>
  <tableColumns count="1">
    <tableColumn id="1" xr3:uid="{00000000-0010-0000-0800-000001000000}" name="Consumo_de_materias_primas_e_insumos" dataDxfId="4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G1" workbookViewId="0">
      <selection activeCell="M2" sqref="M2"/>
    </sheetView>
  </sheetViews>
  <sheetFormatPr defaultColWidth="11.42578125" defaultRowHeight="15"/>
  <cols>
    <col min="1" max="1" width="12.42578125" style="2" bestFit="1" customWidth="1"/>
    <col min="2" max="2" width="18.28515625" style="2" bestFit="1" customWidth="1"/>
    <col min="3" max="3" width="18.7109375" style="2" bestFit="1" customWidth="1"/>
    <col min="4" max="5" width="25.7109375" style="2" customWidth="1"/>
    <col min="6" max="6" width="27.42578125" style="2" customWidth="1"/>
    <col min="7" max="7" width="27.85546875" style="2" customWidth="1"/>
    <col min="8" max="8" width="20.85546875" style="2" customWidth="1"/>
    <col min="9" max="9" width="24.42578125" style="2" customWidth="1"/>
    <col min="10" max="10" width="23.42578125" style="2" customWidth="1"/>
    <col min="11" max="11" width="38.85546875" style="2" customWidth="1"/>
    <col min="12" max="12" width="22.85546875" style="2" customWidth="1"/>
    <col min="13" max="13" width="51" style="2" customWidth="1"/>
    <col min="14" max="14" width="29.28515625" style="2" customWidth="1"/>
    <col min="15" max="15" width="17.42578125" style="1" customWidth="1"/>
    <col min="16" max="16" width="23.42578125" style="2" customWidth="1"/>
    <col min="17" max="17" width="13.42578125" style="2" customWidth="1"/>
    <col min="18" max="18" width="19" style="2" customWidth="1"/>
    <col min="19" max="19" width="14.42578125" style="2" customWidth="1"/>
    <col min="20" max="20" width="20.7109375" style="2" customWidth="1"/>
    <col min="21" max="21" width="16" style="2" customWidth="1"/>
    <col min="22" max="16384" width="11.42578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8"/>
  <sheetViews>
    <sheetView view="pageBreakPreview" topLeftCell="A6" zoomScaleNormal="100" zoomScaleSheetLayoutView="100" workbookViewId="0">
      <selection activeCell="F20" sqref="F20:I20"/>
    </sheetView>
  </sheetViews>
  <sheetFormatPr defaultColWidth="0" defaultRowHeight="15" zeroHeight="1"/>
  <cols>
    <col min="1" max="1" width="2.7109375" customWidth="1"/>
    <col min="2" max="5" width="11.42578125" customWidth="1"/>
    <col min="6" max="7" width="16.140625" customWidth="1"/>
    <col min="8" max="9" width="15.85546875" customWidth="1"/>
    <col min="10" max="10" width="11.42578125" customWidth="1"/>
    <col min="11" max="11" width="2.7109375" customWidth="1"/>
    <col min="12" max="16384" width="11.42578125" hidden="1"/>
  </cols>
  <sheetData>
    <row r="1" spans="1:11">
      <c r="A1" s="45"/>
      <c r="B1" s="89"/>
      <c r="C1" s="89"/>
      <c r="D1" s="89"/>
      <c r="E1" s="89"/>
      <c r="F1" s="89"/>
      <c r="G1" s="89"/>
      <c r="H1" s="89"/>
      <c r="I1" s="89"/>
      <c r="J1" s="89"/>
      <c r="K1" s="46"/>
    </row>
    <row r="2" spans="1:11">
      <c r="A2" s="45"/>
      <c r="B2" s="89"/>
      <c r="C2" s="89"/>
      <c r="D2" s="89"/>
      <c r="E2" s="89"/>
      <c r="F2" s="89"/>
      <c r="G2" s="89"/>
      <c r="H2" s="89"/>
      <c r="I2" s="89"/>
      <c r="J2" s="89"/>
      <c r="K2" s="45"/>
    </row>
    <row r="3" spans="1:11">
      <c r="A3" s="45"/>
      <c r="B3" s="89"/>
      <c r="C3" s="89"/>
      <c r="D3" s="89"/>
      <c r="E3" s="89"/>
      <c r="F3" s="89"/>
      <c r="G3" s="89"/>
      <c r="H3" s="89"/>
      <c r="I3" s="89"/>
      <c r="J3" s="89"/>
      <c r="K3" s="45"/>
    </row>
    <row r="4" spans="1:11">
      <c r="A4" s="45"/>
      <c r="B4" s="89"/>
      <c r="C4" s="89"/>
      <c r="D4" s="89"/>
      <c r="E4" s="89"/>
      <c r="F4" s="89"/>
      <c r="G4" s="89"/>
      <c r="H4" s="89"/>
      <c r="I4" s="89"/>
      <c r="J4" s="89"/>
      <c r="K4" s="45"/>
    </row>
    <row r="5" spans="1:11" ht="15.75" thickBot="1">
      <c r="A5" s="45"/>
      <c r="B5" s="90"/>
      <c r="C5" s="90"/>
      <c r="D5" s="90"/>
      <c r="E5" s="90"/>
      <c r="F5" s="90"/>
      <c r="G5" s="90"/>
      <c r="H5" s="90"/>
      <c r="I5" s="90"/>
      <c r="J5" s="90"/>
      <c r="K5" s="45"/>
    </row>
    <row r="6" spans="1:11" ht="34.35" customHeight="1" thickBot="1">
      <c r="A6" s="45"/>
      <c r="B6" s="113" t="s">
        <v>84</v>
      </c>
      <c r="C6" s="114"/>
      <c r="D6" s="114"/>
      <c r="E6" s="114"/>
      <c r="F6" s="114"/>
      <c r="G6" s="114"/>
      <c r="H6" s="114"/>
      <c r="I6" s="114"/>
      <c r="J6" s="115"/>
      <c r="K6" s="47"/>
    </row>
    <row r="7" spans="1:11" ht="15.75" thickBot="1">
      <c r="A7" s="45"/>
      <c r="B7" s="48"/>
      <c r="C7" s="45"/>
      <c r="D7" s="45"/>
      <c r="E7" s="45"/>
      <c r="F7" s="45"/>
      <c r="G7" s="45"/>
      <c r="H7" s="45"/>
      <c r="I7" s="45"/>
      <c r="J7" s="49"/>
      <c r="K7" s="45"/>
    </row>
    <row r="8" spans="1:11" ht="16.5" thickBot="1">
      <c r="A8" s="45"/>
      <c r="B8" s="48"/>
      <c r="C8" s="116" t="s">
        <v>85</v>
      </c>
      <c r="D8" s="117"/>
      <c r="E8" s="117"/>
      <c r="F8" s="117"/>
      <c r="G8" s="117"/>
      <c r="H8" s="117"/>
      <c r="I8" s="118"/>
      <c r="J8" s="50"/>
      <c r="K8" s="45"/>
    </row>
    <row r="9" spans="1:11" ht="16.5" thickBot="1">
      <c r="A9" s="45"/>
      <c r="B9" s="48"/>
      <c r="C9" s="51"/>
      <c r="D9" s="51"/>
      <c r="E9" s="51"/>
      <c r="F9" s="51"/>
      <c r="G9" s="51"/>
      <c r="H9" s="51"/>
      <c r="I9" s="51"/>
      <c r="J9" s="49"/>
      <c r="K9" s="45"/>
    </row>
    <row r="10" spans="1:11" ht="16.5" thickBot="1">
      <c r="A10" s="45"/>
      <c r="B10" s="48"/>
      <c r="C10" s="116" t="s">
        <v>86</v>
      </c>
      <c r="D10" s="117"/>
      <c r="E10" s="117"/>
      <c r="F10" s="117"/>
      <c r="G10" s="117"/>
      <c r="H10" s="117"/>
      <c r="I10" s="118"/>
      <c r="J10" s="50"/>
      <c r="K10" s="45"/>
    </row>
    <row r="11" spans="1:11" ht="16.5" thickBot="1">
      <c r="A11" s="45"/>
      <c r="B11" s="48"/>
      <c r="C11" s="51"/>
      <c r="D11" s="51"/>
      <c r="E11" s="51"/>
      <c r="F11" s="51"/>
      <c r="G11" s="51"/>
      <c r="H11" s="51"/>
      <c r="I11" s="51"/>
      <c r="J11" s="49"/>
      <c r="K11" s="45"/>
    </row>
    <row r="12" spans="1:11" ht="16.5" thickBot="1">
      <c r="A12" s="45"/>
      <c r="B12" s="48"/>
      <c r="C12" s="116" t="s">
        <v>87</v>
      </c>
      <c r="D12" s="117"/>
      <c r="E12" s="117"/>
      <c r="F12" s="117"/>
      <c r="G12" s="117"/>
      <c r="H12" s="117"/>
      <c r="I12" s="118"/>
      <c r="J12" s="50"/>
      <c r="K12" s="45"/>
    </row>
    <row r="13" spans="1:11" ht="15.75">
      <c r="A13" s="45"/>
      <c r="B13" s="48"/>
      <c r="C13" s="51"/>
      <c r="D13" s="51"/>
      <c r="E13" s="51"/>
      <c r="F13" s="51"/>
      <c r="G13" s="51"/>
      <c r="H13" s="51"/>
      <c r="I13" s="51"/>
      <c r="J13" s="49"/>
      <c r="K13" s="45"/>
    </row>
    <row r="14" spans="1:11" ht="16.5" thickBot="1">
      <c r="A14" s="45"/>
      <c r="B14" s="48"/>
      <c r="C14" s="63"/>
      <c r="D14" s="63"/>
      <c r="E14" s="63"/>
      <c r="F14" s="63"/>
      <c r="G14" s="63"/>
      <c r="H14" s="63"/>
      <c r="I14" s="63"/>
      <c r="J14" s="50"/>
      <c r="K14" s="45"/>
    </row>
    <row r="15" spans="1:11" ht="17.25" thickBot="1">
      <c r="A15" s="45"/>
      <c r="B15" s="48"/>
      <c r="C15" s="119" t="s">
        <v>88</v>
      </c>
      <c r="D15" s="120"/>
      <c r="E15" s="120"/>
      <c r="F15" s="120"/>
      <c r="G15" s="120"/>
      <c r="H15" s="120"/>
      <c r="I15" s="121"/>
      <c r="J15" s="49"/>
      <c r="K15" s="45"/>
    </row>
    <row r="16" spans="1:11" ht="17.25" thickBot="1">
      <c r="A16" s="52"/>
      <c r="B16" s="53"/>
      <c r="C16" s="54" t="s">
        <v>89</v>
      </c>
      <c r="D16" s="111" t="s">
        <v>90</v>
      </c>
      <c r="E16" s="112"/>
      <c r="F16" s="122" t="s">
        <v>91</v>
      </c>
      <c r="G16" s="123"/>
      <c r="H16" s="123"/>
      <c r="I16" s="124"/>
      <c r="J16" s="55"/>
      <c r="K16" s="52"/>
    </row>
    <row r="17" spans="1:11" ht="16.5">
      <c r="A17" s="45"/>
      <c r="B17" s="48"/>
      <c r="C17" s="56">
        <v>1</v>
      </c>
      <c r="D17" s="100">
        <v>43647</v>
      </c>
      <c r="E17" s="101"/>
      <c r="F17" s="94" t="s">
        <v>92</v>
      </c>
      <c r="G17" s="95"/>
      <c r="H17" s="95"/>
      <c r="I17" s="96"/>
      <c r="J17" s="44"/>
      <c r="K17" s="45"/>
    </row>
    <row r="18" spans="1:11" ht="16.5">
      <c r="A18" s="45"/>
      <c r="B18" s="48"/>
      <c r="C18" s="57">
        <v>2</v>
      </c>
      <c r="D18" s="102">
        <v>44006</v>
      </c>
      <c r="E18" s="103"/>
      <c r="F18" s="97" t="s">
        <v>93</v>
      </c>
      <c r="G18" s="98"/>
      <c r="H18" s="98"/>
      <c r="I18" s="99"/>
      <c r="J18" s="44"/>
      <c r="K18" s="45"/>
    </row>
    <row r="19" spans="1:11" ht="16.5">
      <c r="A19" s="45"/>
      <c r="B19" s="48"/>
      <c r="C19" s="57">
        <v>3</v>
      </c>
      <c r="D19" s="102">
        <v>44105</v>
      </c>
      <c r="E19" s="103"/>
      <c r="F19" s="97" t="s">
        <v>94</v>
      </c>
      <c r="G19" s="98"/>
      <c r="H19" s="98"/>
      <c r="I19" s="99"/>
      <c r="J19" s="44"/>
      <c r="K19" s="45"/>
    </row>
    <row r="20" spans="1:11" ht="16.5">
      <c r="A20" s="45"/>
      <c r="B20" s="48"/>
      <c r="C20" s="57">
        <v>4</v>
      </c>
      <c r="D20" s="104">
        <v>44479</v>
      </c>
      <c r="E20" s="105"/>
      <c r="F20" s="97" t="s">
        <v>95</v>
      </c>
      <c r="G20" s="98"/>
      <c r="H20" s="98"/>
      <c r="I20" s="99"/>
      <c r="J20" s="44"/>
      <c r="K20" s="45"/>
    </row>
    <row r="21" spans="1:11" ht="41.1" customHeight="1">
      <c r="A21" s="45"/>
      <c r="B21" s="48"/>
      <c r="C21" s="58">
        <v>5</v>
      </c>
      <c r="D21" s="106">
        <v>44750</v>
      </c>
      <c r="E21" s="107"/>
      <c r="F21" s="108" t="s">
        <v>96</v>
      </c>
      <c r="G21" s="109"/>
      <c r="H21" s="109"/>
      <c r="I21" s="110"/>
      <c r="J21" s="44"/>
      <c r="K21" s="45"/>
    </row>
    <row r="22" spans="1:11" ht="21.75" customHeight="1">
      <c r="A22" s="45"/>
      <c r="B22" s="48"/>
      <c r="C22" s="58">
        <v>6</v>
      </c>
      <c r="D22" s="106">
        <v>45231</v>
      </c>
      <c r="E22" s="107"/>
      <c r="F22" s="108" t="s">
        <v>97</v>
      </c>
      <c r="G22" s="109"/>
      <c r="H22" s="109"/>
      <c r="I22" s="110"/>
      <c r="J22" s="44"/>
      <c r="K22" s="45"/>
    </row>
    <row r="23" spans="1:11">
      <c r="A23" s="45"/>
      <c r="B23" s="48"/>
      <c r="C23" s="45"/>
      <c r="D23" s="45"/>
      <c r="E23" s="45"/>
      <c r="F23" s="45"/>
      <c r="G23" s="45"/>
      <c r="H23" s="45"/>
      <c r="I23" s="45"/>
      <c r="J23" s="49"/>
      <c r="K23" s="45"/>
    </row>
    <row r="24" spans="1:11" ht="15.75" thickBot="1">
      <c r="A24" s="45"/>
      <c r="B24" s="48"/>
      <c r="C24" s="45"/>
      <c r="D24" s="45"/>
      <c r="E24" s="45"/>
      <c r="F24" s="45"/>
      <c r="G24" s="45"/>
      <c r="H24" s="45"/>
      <c r="I24" s="45"/>
      <c r="J24" s="49"/>
      <c r="K24" s="45"/>
    </row>
    <row r="25" spans="1:11" ht="15.75" thickBot="1">
      <c r="A25" s="45"/>
      <c r="B25" s="48"/>
      <c r="C25" s="91" t="s">
        <v>98</v>
      </c>
      <c r="D25" s="92"/>
      <c r="E25" s="93"/>
      <c r="F25" s="91" t="s">
        <v>99</v>
      </c>
      <c r="G25" s="93"/>
      <c r="H25" s="91" t="s">
        <v>100</v>
      </c>
      <c r="I25" s="93"/>
      <c r="J25" s="44"/>
      <c r="K25" s="45"/>
    </row>
    <row r="26" spans="1:11" ht="80.099999999999994" customHeight="1" thickBot="1">
      <c r="A26" s="45"/>
      <c r="B26" s="48"/>
      <c r="C26" s="182" t="s">
        <v>101</v>
      </c>
      <c r="D26" s="183"/>
      <c r="E26" s="184"/>
      <c r="F26" s="182" t="s">
        <v>102</v>
      </c>
      <c r="G26" s="184"/>
      <c r="H26" s="182" t="s">
        <v>103</v>
      </c>
      <c r="I26" s="184"/>
      <c r="J26" s="59"/>
      <c r="K26" s="45"/>
    </row>
    <row r="27" spans="1:11">
      <c r="A27" s="45"/>
      <c r="B27" s="48"/>
      <c r="C27" s="45"/>
      <c r="D27" s="45"/>
      <c r="E27" s="45"/>
      <c r="F27" s="45"/>
      <c r="G27" s="45"/>
      <c r="H27" s="45"/>
      <c r="I27" s="45"/>
      <c r="J27" s="49"/>
      <c r="K27" s="45"/>
    </row>
    <row r="28" spans="1:11" ht="15.75" thickBot="1">
      <c r="A28" s="45"/>
      <c r="B28" s="60"/>
      <c r="C28" s="61"/>
      <c r="D28" s="61"/>
      <c r="E28" s="61"/>
      <c r="F28" s="61"/>
      <c r="G28" s="61"/>
      <c r="H28" s="61"/>
      <c r="I28" s="61"/>
      <c r="J28" s="62"/>
      <c r="K28" s="45"/>
    </row>
  </sheetData>
  <mergeCells count="26">
    <mergeCell ref="D21:E21"/>
    <mergeCell ref="F20:I20"/>
    <mergeCell ref="F21:I21"/>
    <mergeCell ref="D16:E16"/>
    <mergeCell ref="B6:J6"/>
    <mergeCell ref="C8:I8"/>
    <mergeCell ref="C10:I10"/>
    <mergeCell ref="C12:I12"/>
    <mergeCell ref="C15:I15"/>
    <mergeCell ref="F16:I16"/>
    <mergeCell ref="D22:E22"/>
    <mergeCell ref="F22:I22"/>
    <mergeCell ref="B1:J5"/>
    <mergeCell ref="C26:E26"/>
    <mergeCell ref="F26:G26"/>
    <mergeCell ref="H26:I26"/>
    <mergeCell ref="C25:E25"/>
    <mergeCell ref="F17:I17"/>
    <mergeCell ref="F18:I18"/>
    <mergeCell ref="D17:E17"/>
    <mergeCell ref="F25:G25"/>
    <mergeCell ref="H25:I25"/>
    <mergeCell ref="F19:I19"/>
    <mergeCell ref="D18:E18"/>
    <mergeCell ref="D19:E19"/>
    <mergeCell ref="D20:E20"/>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12" zoomScaleNormal="112" workbookViewId="0">
      <selection activeCell="B11" sqref="B11"/>
    </sheetView>
  </sheetViews>
  <sheetFormatPr defaultColWidth="11.42578125" defaultRowHeight="15"/>
  <cols>
    <col min="2" max="2" width="107.7109375" customWidth="1"/>
  </cols>
  <sheetData>
    <row r="1" spans="1:3">
      <c r="A1" s="185"/>
      <c r="B1" s="185"/>
      <c r="C1" s="12"/>
    </row>
    <row r="2" spans="1:3" ht="15.75">
      <c r="A2" s="12"/>
      <c r="B2" s="13" t="s">
        <v>104</v>
      </c>
      <c r="C2" s="12"/>
    </row>
    <row r="3" spans="1:3">
      <c r="A3" s="185"/>
      <c r="B3" s="10" t="s">
        <v>105</v>
      </c>
      <c r="C3" s="185"/>
    </row>
    <row r="4" spans="1:3" ht="40.5">
      <c r="A4" s="185"/>
      <c r="B4" s="15" t="s">
        <v>106</v>
      </c>
      <c r="C4" s="185"/>
    </row>
    <row r="5" spans="1:3" ht="36" customHeight="1">
      <c r="A5" s="185"/>
      <c r="B5" s="15" t="s">
        <v>107</v>
      </c>
      <c r="C5" s="185"/>
    </row>
    <row r="6" spans="1:3">
      <c r="A6" s="185"/>
      <c r="B6" s="15" t="s">
        <v>108</v>
      </c>
      <c r="C6" s="185"/>
    </row>
    <row r="7" spans="1:3" ht="3.75" customHeight="1">
      <c r="A7" s="185"/>
      <c r="B7" s="185"/>
      <c r="C7" s="12"/>
    </row>
    <row r="8" spans="1:3" ht="15.75">
      <c r="A8" s="12"/>
      <c r="B8" s="13" t="s">
        <v>109</v>
      </c>
      <c r="C8" s="12"/>
    </row>
    <row r="9" spans="1:3">
      <c r="A9" s="185"/>
      <c r="B9" s="16" t="s">
        <v>110</v>
      </c>
      <c r="C9" s="185"/>
    </row>
    <row r="10" spans="1:3" ht="15.75">
      <c r="A10" s="185"/>
      <c r="B10" s="14" t="s">
        <v>111</v>
      </c>
      <c r="C10" s="185"/>
    </row>
    <row r="11" spans="1:3" ht="27">
      <c r="A11" s="185"/>
      <c r="B11" s="17" t="s">
        <v>112</v>
      </c>
      <c r="C11" s="185"/>
    </row>
    <row r="12" spans="1:3" ht="27">
      <c r="A12" s="185"/>
      <c r="B12" s="16" t="s">
        <v>113</v>
      </c>
      <c r="C12" s="185"/>
    </row>
    <row r="13" spans="1:3">
      <c r="A13" s="185"/>
      <c r="B13" s="16" t="s">
        <v>114</v>
      </c>
      <c r="C13" s="185"/>
    </row>
    <row r="14" spans="1:3" ht="27">
      <c r="A14" s="185"/>
      <c r="B14" s="17" t="s">
        <v>115</v>
      </c>
      <c r="C14" s="185"/>
    </row>
    <row r="15" spans="1:3">
      <c r="A15" s="185"/>
      <c r="B15" s="17" t="s">
        <v>116</v>
      </c>
      <c r="C15" s="185"/>
    </row>
    <row r="16" spans="1:3">
      <c r="A16" s="185"/>
      <c r="B16" s="16" t="s">
        <v>117</v>
      </c>
      <c r="C16" s="185"/>
    </row>
    <row r="17" spans="1:3">
      <c r="A17" s="185"/>
      <c r="B17" s="16" t="s">
        <v>118</v>
      </c>
      <c r="C17" s="185"/>
    </row>
    <row r="18" spans="1:3" ht="24" customHeight="1">
      <c r="A18" s="185"/>
      <c r="B18" s="16" t="s">
        <v>119</v>
      </c>
      <c r="C18" s="185"/>
    </row>
    <row r="19" spans="1:3" ht="23.25" customHeight="1">
      <c r="A19" s="185"/>
      <c r="B19" s="16" t="s">
        <v>120</v>
      </c>
      <c r="C19" s="185"/>
    </row>
    <row r="20" spans="1:3" ht="15.75">
      <c r="A20" s="185"/>
      <c r="B20" s="14" t="s">
        <v>121</v>
      </c>
      <c r="C20" s="185"/>
    </row>
    <row r="21" spans="1:3">
      <c r="A21" s="185"/>
      <c r="B21" s="16" t="s">
        <v>122</v>
      </c>
      <c r="C21" s="185"/>
    </row>
    <row r="22" spans="1:3">
      <c r="A22" s="185"/>
      <c r="B22" s="16" t="s">
        <v>123</v>
      </c>
      <c r="C22" s="185"/>
    </row>
    <row r="23" spans="1:3">
      <c r="A23" s="185"/>
      <c r="B23" s="16" t="s">
        <v>124</v>
      </c>
      <c r="C23" s="185"/>
    </row>
    <row r="24" spans="1:3">
      <c r="A24" s="185"/>
      <c r="B24" s="16" t="s">
        <v>125</v>
      </c>
      <c r="C24" s="185"/>
    </row>
    <row r="25" spans="1:3" ht="15.75">
      <c r="A25" s="185"/>
      <c r="B25" s="14" t="s">
        <v>126</v>
      </c>
      <c r="C25" s="185"/>
    </row>
    <row r="26" spans="1:3">
      <c r="A26" s="185"/>
      <c r="B26" s="16" t="s">
        <v>127</v>
      </c>
      <c r="C26" s="185"/>
    </row>
    <row r="27" spans="1:3" ht="27">
      <c r="A27" s="185"/>
      <c r="B27" s="16" t="s">
        <v>128</v>
      </c>
      <c r="C27" s="185"/>
    </row>
    <row r="28" spans="1:3" ht="27">
      <c r="A28" s="185"/>
      <c r="B28" s="16" t="s">
        <v>129</v>
      </c>
      <c r="C28" s="185"/>
    </row>
    <row r="29" spans="1:3" ht="27">
      <c r="A29" s="185"/>
      <c r="B29" s="17" t="s">
        <v>130</v>
      </c>
      <c r="C29" s="185"/>
    </row>
    <row r="30" spans="1:3" ht="44.25" customHeight="1">
      <c r="A30" s="185"/>
      <c r="B30" s="16" t="s">
        <v>131</v>
      </c>
      <c r="C30" s="185"/>
    </row>
    <row r="31" spans="1:3" ht="29.25" customHeight="1">
      <c r="A31" s="185"/>
      <c r="B31" s="16" t="s">
        <v>132</v>
      </c>
      <c r="C31" s="185"/>
    </row>
    <row r="32" spans="1:3" ht="32.25" customHeight="1">
      <c r="A32" s="185"/>
      <c r="B32" s="16" t="s">
        <v>133</v>
      </c>
      <c r="C32" s="185"/>
    </row>
    <row r="33" spans="1:3" ht="28.5" customHeight="1">
      <c r="A33" s="185"/>
      <c r="B33" s="16" t="s">
        <v>134</v>
      </c>
      <c r="C33" s="185"/>
    </row>
    <row r="34" spans="1:3" ht="15.75">
      <c r="A34" s="185"/>
      <c r="B34" s="14" t="s">
        <v>135</v>
      </c>
      <c r="C34" s="185"/>
    </row>
    <row r="35" spans="1:3" ht="23.25" customHeight="1">
      <c r="A35" s="185"/>
      <c r="B35" s="16" t="s">
        <v>136</v>
      </c>
      <c r="C35" s="185"/>
    </row>
    <row r="36" spans="1:3" ht="24" customHeight="1">
      <c r="A36" s="185"/>
      <c r="B36" s="16" t="s">
        <v>137</v>
      </c>
      <c r="C36" s="185"/>
    </row>
    <row r="37" spans="1:3">
      <c r="A37" s="185"/>
      <c r="B37" s="16" t="s">
        <v>138</v>
      </c>
      <c r="C37" s="185"/>
    </row>
    <row r="38" spans="1:3" ht="25.5" customHeight="1">
      <c r="A38" s="185"/>
      <c r="B38" s="16" t="s">
        <v>139</v>
      </c>
      <c r="C38" s="185"/>
    </row>
    <row r="39" spans="1:3">
      <c r="A39" s="185"/>
      <c r="B39" s="16" t="s">
        <v>140</v>
      </c>
      <c r="C39" s="185"/>
    </row>
    <row r="40" spans="1:3" ht="24.75" customHeight="1">
      <c r="A40" s="185"/>
      <c r="B40" s="16" t="s">
        <v>141</v>
      </c>
      <c r="C40" s="185"/>
    </row>
    <row r="41" spans="1:3" ht="15.75">
      <c r="A41" s="12"/>
      <c r="B41" s="13" t="s">
        <v>142</v>
      </c>
      <c r="C41" s="12"/>
    </row>
    <row r="42" spans="1:3" ht="27">
      <c r="A42" s="185"/>
      <c r="B42" s="16" t="s">
        <v>143</v>
      </c>
      <c r="C42" s="185"/>
    </row>
    <row r="43" spans="1:3" ht="27">
      <c r="A43" s="185"/>
      <c r="B43" s="16" t="s">
        <v>144</v>
      </c>
      <c r="C43" s="185"/>
    </row>
    <row r="44" spans="1:3" ht="15.75">
      <c r="A44" s="12"/>
      <c r="B44" s="13" t="s">
        <v>145</v>
      </c>
      <c r="C44" s="12"/>
    </row>
    <row r="45" spans="1:3" ht="27">
      <c r="A45" s="12"/>
      <c r="B45" s="16" t="s">
        <v>146</v>
      </c>
      <c r="C45" s="12"/>
    </row>
    <row r="46" spans="1:3">
      <c r="A46" s="185"/>
      <c r="B46" s="185"/>
      <c r="C46" s="12"/>
    </row>
    <row r="47" spans="1:3">
      <c r="A47" s="185"/>
      <c r="B47" s="185"/>
      <c r="C47" s="12"/>
    </row>
    <row r="48" spans="1:3">
      <c r="A48" s="185"/>
      <c r="B48" s="185"/>
      <c r="C48" s="12"/>
    </row>
    <row r="49" spans="1:3">
      <c r="A49" s="185"/>
      <c r="B49" s="185"/>
      <c r="C49" s="12"/>
    </row>
    <row r="50" spans="1:3">
      <c r="A50" s="185"/>
      <c r="B50" s="185"/>
      <c r="C50" s="12"/>
    </row>
    <row r="51" spans="1:3">
      <c r="A51" s="185"/>
      <c r="B51" s="185"/>
      <c r="C51" s="12"/>
    </row>
    <row r="52" spans="1:3">
      <c r="A52" s="185"/>
      <c r="B52" s="185"/>
      <c r="C52" s="12"/>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79"/>
  <sheetViews>
    <sheetView tabSelected="1" topLeftCell="F1" zoomScaleNormal="100" workbookViewId="0">
      <pane ySplit="6" topLeftCell="D34" activePane="bottomLeft" state="frozen"/>
      <selection pane="bottomLeft" activeCell="G7" sqref="G7:G10"/>
    </sheetView>
  </sheetViews>
  <sheetFormatPr defaultColWidth="11.42578125" defaultRowHeight="16.5"/>
  <cols>
    <col min="1" max="1" width="16.42578125" style="41" customWidth="1"/>
    <col min="2" max="2" width="41.85546875" style="41" customWidth="1"/>
    <col min="3" max="3" width="26.28515625" style="41" customWidth="1"/>
    <col min="4" max="4" width="63.42578125" style="41" customWidth="1"/>
    <col min="5" max="5" width="67.42578125" style="42" customWidth="1"/>
    <col min="6" max="6" width="20.42578125" style="42" customWidth="1"/>
    <col min="7" max="7" width="16" style="42" customWidth="1"/>
    <col min="8" max="8" width="20" style="42" customWidth="1"/>
    <col min="9" max="9" width="24.42578125" style="42" customWidth="1"/>
    <col min="10" max="10" width="30.42578125" style="41" customWidth="1"/>
    <col min="11" max="11" width="31.140625" style="42" customWidth="1"/>
    <col min="12" max="12" width="26.140625" style="41" customWidth="1"/>
    <col min="13" max="13" width="25.140625" style="41" customWidth="1"/>
    <col min="14" max="14" width="11.42578125" style="41"/>
    <col min="15" max="15" width="12.7109375" style="41" customWidth="1"/>
    <col min="16" max="16" width="14" style="41" customWidth="1"/>
    <col min="17" max="18" width="11.42578125" style="41"/>
    <col min="19" max="19" width="13.42578125" style="41" customWidth="1"/>
    <col min="20" max="20" width="17.85546875" style="41" customWidth="1"/>
    <col min="21" max="21" width="12.7109375" style="41" customWidth="1"/>
    <col min="22" max="22" width="46.28515625" style="42" customWidth="1"/>
    <col min="23" max="24" width="11.42578125" style="42"/>
    <col min="25" max="25" width="12.7109375" style="42" customWidth="1"/>
    <col min="26" max="26" width="11.42578125" style="42"/>
    <col min="27" max="27" width="13.42578125" style="42" customWidth="1"/>
    <col min="28" max="16384" width="11.42578125" style="42"/>
  </cols>
  <sheetData>
    <row r="1" spans="1:28" s="21" customFormat="1" ht="18.600000000000001" customHeight="1" thickBot="1">
      <c r="A1" s="72"/>
      <c r="B1" s="148" t="s">
        <v>147</v>
      </c>
      <c r="C1" s="149"/>
      <c r="D1" s="149"/>
      <c r="E1" s="149"/>
      <c r="F1" s="149"/>
      <c r="G1" s="149"/>
      <c r="H1" s="149"/>
      <c r="I1" s="149"/>
      <c r="J1" s="149"/>
      <c r="K1" s="149"/>
      <c r="L1" s="149"/>
      <c r="M1" s="149"/>
      <c r="N1" s="149"/>
      <c r="O1" s="149"/>
      <c r="P1" s="149"/>
      <c r="Q1" s="149"/>
      <c r="R1" s="149"/>
      <c r="S1" s="149"/>
      <c r="T1" s="149"/>
      <c r="U1" s="149"/>
      <c r="V1" s="149"/>
      <c r="W1" s="149"/>
      <c r="X1" s="149"/>
      <c r="Y1" s="150"/>
      <c r="Z1" s="174" t="s">
        <v>148</v>
      </c>
      <c r="AA1" s="175"/>
      <c r="AB1" s="176"/>
    </row>
    <row r="2" spans="1:28" s="21" customFormat="1" ht="15" customHeight="1" thickBot="1">
      <c r="A2" s="73"/>
      <c r="B2" s="151" t="s">
        <v>149</v>
      </c>
      <c r="C2" s="152"/>
      <c r="D2" s="152"/>
      <c r="E2" s="152"/>
      <c r="F2" s="152"/>
      <c r="G2" s="152"/>
      <c r="H2" s="152"/>
      <c r="I2" s="152"/>
      <c r="J2" s="152"/>
      <c r="K2" s="152"/>
      <c r="L2" s="152"/>
      <c r="M2" s="152"/>
      <c r="N2" s="152"/>
      <c r="O2" s="152"/>
      <c r="P2" s="152"/>
      <c r="Q2" s="152"/>
      <c r="R2" s="152"/>
      <c r="S2" s="152"/>
      <c r="T2" s="152"/>
      <c r="U2" s="152"/>
      <c r="V2" s="152"/>
      <c r="W2" s="152"/>
      <c r="X2" s="152"/>
      <c r="Y2" s="153"/>
      <c r="Z2" s="177" t="s">
        <v>150</v>
      </c>
      <c r="AA2" s="178"/>
      <c r="AB2" s="179"/>
    </row>
    <row r="3" spans="1:28" s="21" customFormat="1" ht="13.9" customHeight="1" thickBot="1">
      <c r="A3" s="74"/>
      <c r="B3" s="154" t="s">
        <v>84</v>
      </c>
      <c r="C3" s="155"/>
      <c r="D3" s="155"/>
      <c r="E3" s="155"/>
      <c r="F3" s="155"/>
      <c r="G3" s="155"/>
      <c r="H3" s="155"/>
      <c r="I3" s="155"/>
      <c r="J3" s="155"/>
      <c r="K3" s="155"/>
      <c r="L3" s="155"/>
      <c r="M3" s="155"/>
      <c r="N3" s="155"/>
      <c r="O3" s="155"/>
      <c r="P3" s="155"/>
      <c r="Q3" s="155"/>
      <c r="R3" s="155"/>
      <c r="S3" s="155"/>
      <c r="T3" s="155"/>
      <c r="U3" s="155"/>
      <c r="V3" s="155"/>
      <c r="W3" s="155"/>
      <c r="X3" s="155"/>
      <c r="Y3" s="156"/>
      <c r="Z3" s="180" t="s">
        <v>151</v>
      </c>
      <c r="AA3" s="175"/>
      <c r="AB3" s="176"/>
    </row>
    <row r="4" spans="1:28" s="68" customFormat="1" ht="13.9" customHeight="1" thickTop="1" thickBot="1">
      <c r="A4" s="22" t="s">
        <v>152</v>
      </c>
      <c r="B4" s="157" t="s">
        <v>153</v>
      </c>
      <c r="C4" s="158"/>
      <c r="D4" s="158"/>
      <c r="E4" s="158"/>
      <c r="F4" s="158"/>
      <c r="G4" s="158"/>
      <c r="H4" s="158"/>
      <c r="I4" s="159"/>
      <c r="J4" s="163" t="s">
        <v>154</v>
      </c>
      <c r="K4" s="158"/>
      <c r="L4" s="75"/>
      <c r="M4" s="76"/>
      <c r="N4" s="166" t="s">
        <v>155</v>
      </c>
      <c r="O4" s="167"/>
      <c r="P4" s="167"/>
      <c r="Q4" s="167"/>
      <c r="R4" s="167"/>
      <c r="S4" s="167"/>
      <c r="T4" s="167"/>
      <c r="U4" s="167"/>
      <c r="V4" s="168"/>
      <c r="W4" s="172" t="s">
        <v>156</v>
      </c>
      <c r="X4" s="161"/>
      <c r="Y4" s="161"/>
      <c r="Z4" s="161"/>
      <c r="AA4" s="161"/>
      <c r="AB4" s="162"/>
    </row>
    <row r="5" spans="1:28" s="68" customFormat="1" ht="13.9" customHeight="1" thickTop="1" thickBot="1">
      <c r="A5" s="23">
        <v>45231</v>
      </c>
      <c r="B5" s="160"/>
      <c r="C5" s="161"/>
      <c r="D5" s="161"/>
      <c r="E5" s="161"/>
      <c r="F5" s="161"/>
      <c r="G5" s="161"/>
      <c r="H5" s="161"/>
      <c r="I5" s="162"/>
      <c r="J5" s="164"/>
      <c r="K5" s="165"/>
      <c r="L5" s="75"/>
      <c r="M5" s="76"/>
      <c r="N5" s="169" t="s">
        <v>157</v>
      </c>
      <c r="O5" s="170"/>
      <c r="P5" s="170"/>
      <c r="Q5" s="170"/>
      <c r="R5" s="170"/>
      <c r="S5" s="170"/>
      <c r="T5" s="170"/>
      <c r="U5" s="170"/>
      <c r="V5" s="171"/>
      <c r="W5" s="164"/>
      <c r="X5" s="165"/>
      <c r="Y5" s="165"/>
      <c r="Z5" s="165"/>
      <c r="AA5" s="165"/>
      <c r="AB5" s="173"/>
    </row>
    <row r="6" spans="1:28" s="27" customFormat="1" ht="41.25">
      <c r="A6" s="24" t="s">
        <v>158</v>
      </c>
      <c r="B6" s="24" t="s">
        <v>159</v>
      </c>
      <c r="C6" s="69" t="s">
        <v>160</v>
      </c>
      <c r="D6" s="70" t="s">
        <v>161</v>
      </c>
      <c r="E6" s="25" t="s">
        <v>162</v>
      </c>
      <c r="F6" s="24" t="s">
        <v>163</v>
      </c>
      <c r="G6" s="24" t="s">
        <v>164</v>
      </c>
      <c r="H6" s="24" t="s">
        <v>3</v>
      </c>
      <c r="I6" s="26" t="s">
        <v>165</v>
      </c>
      <c r="J6" s="25" t="s">
        <v>166</v>
      </c>
      <c r="K6" s="24" t="s">
        <v>167</v>
      </c>
      <c r="L6" s="24" t="s">
        <v>14</v>
      </c>
      <c r="M6" s="26" t="s">
        <v>168</v>
      </c>
      <c r="N6" s="25" t="s">
        <v>16</v>
      </c>
      <c r="O6" s="24" t="s">
        <v>18</v>
      </c>
      <c r="P6" s="24" t="s">
        <v>169</v>
      </c>
      <c r="Q6" s="24" t="s">
        <v>17</v>
      </c>
      <c r="R6" s="24" t="s">
        <v>19</v>
      </c>
      <c r="S6" s="24" t="s">
        <v>170</v>
      </c>
      <c r="T6" s="24" t="s">
        <v>171</v>
      </c>
      <c r="U6" s="24" t="s">
        <v>172</v>
      </c>
      <c r="V6" s="26" t="s">
        <v>173</v>
      </c>
      <c r="W6" s="25" t="s">
        <v>174</v>
      </c>
      <c r="X6" s="24" t="s">
        <v>175</v>
      </c>
      <c r="Y6" s="24" t="s">
        <v>176</v>
      </c>
      <c r="Z6" s="24" t="s">
        <v>177</v>
      </c>
      <c r="AA6" s="24" t="s">
        <v>178</v>
      </c>
      <c r="AB6" s="26" t="s">
        <v>179</v>
      </c>
    </row>
    <row r="7" spans="1:28" s="33" customFormat="1" ht="51.75" customHeight="1">
      <c r="A7" s="134" t="s">
        <v>180</v>
      </c>
      <c r="B7" s="135" t="s">
        <v>181</v>
      </c>
      <c r="C7" s="71" t="s">
        <v>182</v>
      </c>
      <c r="D7" s="138" t="s">
        <v>183</v>
      </c>
      <c r="E7" s="139" t="s">
        <v>184</v>
      </c>
      <c r="F7" s="142" t="s">
        <v>2</v>
      </c>
      <c r="G7" s="142" t="s">
        <v>70</v>
      </c>
      <c r="H7" s="142" t="s">
        <v>24</v>
      </c>
      <c r="I7" s="143" t="s">
        <v>185</v>
      </c>
      <c r="J7" s="28" t="s">
        <v>9</v>
      </c>
      <c r="K7" s="29" t="s">
        <v>67</v>
      </c>
      <c r="L7" s="30" t="s">
        <v>35</v>
      </c>
      <c r="M7" s="39" t="s">
        <v>59</v>
      </c>
      <c r="N7" s="28" t="s">
        <v>60</v>
      </c>
      <c r="O7" s="30" t="s">
        <v>61</v>
      </c>
      <c r="P7" s="20" t="str">
        <f>IFERROR(IF(S7="","",IF(S7&lt;=10,"Bajo",IF(S7&lt;=15,"Moderado",IF(S7&gt;15,"Alto","")))),"")</f>
        <v>Alto</v>
      </c>
      <c r="Q7" s="20">
        <f>IFERROR(VLOOKUP(N7,LISTAS!$Q$2:$R$4,2,0),"")</f>
        <v>5</v>
      </c>
      <c r="R7" s="20">
        <f>IFERROR(VLOOKUP(O7,LISTAS!$S$2:$T$4,2,0),"")</f>
        <v>5</v>
      </c>
      <c r="S7" s="20">
        <f>IFERROR(Q7*R7,"")</f>
        <v>25</v>
      </c>
      <c r="T7" s="20" t="str">
        <f>IFERROR(IF(S7="","",IF(S7&lt;=10,"Tolerable",IF(S7&lt;=15,"Potencialmente no tolerable",IF(S7&gt;15,"No tolerable","")))),"")</f>
        <v>No tolerable</v>
      </c>
      <c r="U7" s="20" t="str">
        <f>IFERROR(IF(T7="","",IF(T7="Tolerable","No",IF(T7="Potencialmente no tolerable","No",IF(T7="No tolerable","Si","")))),"")</f>
        <v>Si</v>
      </c>
      <c r="V7" s="31" t="s">
        <v>186</v>
      </c>
      <c r="W7" s="32"/>
      <c r="X7" s="29"/>
      <c r="Y7" s="29"/>
      <c r="Z7" s="29"/>
      <c r="AA7" s="29"/>
      <c r="AB7" s="31"/>
    </row>
    <row r="8" spans="1:28" s="33" customFormat="1" ht="59.25" customHeight="1">
      <c r="A8" s="129"/>
      <c r="B8" s="136"/>
      <c r="C8" s="67" t="s">
        <v>182</v>
      </c>
      <c r="D8" s="136"/>
      <c r="E8" s="140"/>
      <c r="F8" s="132"/>
      <c r="G8" s="132"/>
      <c r="H8" s="132"/>
      <c r="I8" s="144"/>
      <c r="J8" s="28" t="s">
        <v>10</v>
      </c>
      <c r="K8" s="29" t="s">
        <v>31</v>
      </c>
      <c r="L8" s="30" t="s">
        <v>35</v>
      </c>
      <c r="M8" s="39" t="s">
        <v>68</v>
      </c>
      <c r="N8" s="28" t="s">
        <v>60</v>
      </c>
      <c r="O8" s="30" t="s">
        <v>51</v>
      </c>
      <c r="P8" s="20" t="str">
        <f t="shared" ref="P8:P45" si="0">IFERROR(IF(S8="","",IF(S8&lt;=10,"Bajo",IF(S8&lt;=15,"Moderado",IF(S8&gt;15,"Alto","")))),"")</f>
        <v>Moderado</v>
      </c>
      <c r="Q8" s="20">
        <f>IFERROR(VLOOKUP(N8,LISTAS!$Q$2:$R$4,2,0),"")</f>
        <v>5</v>
      </c>
      <c r="R8" s="20">
        <f>IFERROR(VLOOKUP(O8,LISTAS!$S$2:$T$4,2,0),"")</f>
        <v>3</v>
      </c>
      <c r="S8" s="20">
        <f t="shared" ref="S8:S45" si="1">IFERROR(Q8*R8,"")</f>
        <v>15</v>
      </c>
      <c r="T8" s="20" t="str">
        <f t="shared" ref="T8:T45" si="2">IFERROR(IF(S8="","",IF(S8&lt;=10,"Tolerable",IF(S8&lt;=15,"Potencialmente no tolerable",IF(S8&gt;15,"No tolerable","")))),"")</f>
        <v>Potencialmente no tolerable</v>
      </c>
      <c r="U8" s="20" t="str">
        <f t="shared" ref="U8:U45" si="3">IFERROR(IF(T8="","",IF(T8="Tolerable","No",IF(T8="Potencialmente no tolerable","No",IF(T8="No tolerable","Si","")))),"")</f>
        <v>No</v>
      </c>
      <c r="V8" s="31" t="s">
        <v>187</v>
      </c>
      <c r="W8" s="32"/>
      <c r="X8" s="29"/>
      <c r="Y8" s="29"/>
      <c r="Z8" s="29"/>
      <c r="AA8" s="29"/>
      <c r="AB8" s="31"/>
    </row>
    <row r="9" spans="1:28" s="33" customFormat="1" ht="81.75" customHeight="1">
      <c r="A9" s="129"/>
      <c r="B9" s="136"/>
      <c r="C9" s="67" t="s">
        <v>182</v>
      </c>
      <c r="D9" s="136"/>
      <c r="E9" s="140"/>
      <c r="F9" s="132"/>
      <c r="G9" s="132"/>
      <c r="H9" s="132"/>
      <c r="I9" s="144"/>
      <c r="J9" s="28" t="s">
        <v>13</v>
      </c>
      <c r="K9" s="29" t="s">
        <v>34</v>
      </c>
      <c r="L9" s="30" t="s">
        <v>35</v>
      </c>
      <c r="M9" s="39" t="s">
        <v>79</v>
      </c>
      <c r="N9" s="28" t="s">
        <v>60</v>
      </c>
      <c r="O9" s="30" t="s">
        <v>61</v>
      </c>
      <c r="P9" s="20" t="str">
        <f t="shared" si="0"/>
        <v>Alto</v>
      </c>
      <c r="Q9" s="20">
        <f>IFERROR(VLOOKUP(N9,LISTAS!$Q$2:$R$4,2,0),"")</f>
        <v>5</v>
      </c>
      <c r="R9" s="20">
        <f>IFERROR(VLOOKUP(O9,LISTAS!$S$2:$T$4,2,0),"")</f>
        <v>5</v>
      </c>
      <c r="S9" s="20">
        <f t="shared" si="1"/>
        <v>25</v>
      </c>
      <c r="T9" s="20" t="str">
        <f t="shared" si="2"/>
        <v>No tolerable</v>
      </c>
      <c r="U9" s="20" t="str">
        <f t="shared" si="3"/>
        <v>Si</v>
      </c>
      <c r="V9" s="31" t="s">
        <v>188</v>
      </c>
      <c r="W9" s="32"/>
      <c r="X9" s="29"/>
      <c r="Y9" s="29"/>
      <c r="Z9" s="29"/>
      <c r="AA9" s="29"/>
      <c r="AB9" s="31"/>
    </row>
    <row r="10" spans="1:28" s="33" customFormat="1" ht="86.25" customHeight="1">
      <c r="A10" s="130"/>
      <c r="B10" s="137"/>
      <c r="C10" s="67" t="s">
        <v>182</v>
      </c>
      <c r="D10" s="137"/>
      <c r="E10" s="141"/>
      <c r="F10" s="132"/>
      <c r="G10" s="132"/>
      <c r="H10" s="132"/>
      <c r="I10" s="144"/>
      <c r="J10" s="28" t="s">
        <v>11</v>
      </c>
      <c r="K10" s="29" t="s">
        <v>32</v>
      </c>
      <c r="L10" s="30" t="s">
        <v>48</v>
      </c>
      <c r="M10" s="39" t="s">
        <v>73</v>
      </c>
      <c r="N10" s="28" t="s">
        <v>60</v>
      </c>
      <c r="O10" s="30" t="s">
        <v>38</v>
      </c>
      <c r="P10" s="20" t="str">
        <f t="shared" si="0"/>
        <v>Bajo</v>
      </c>
      <c r="Q10" s="20">
        <f>IFERROR(VLOOKUP(N10,LISTAS!$Q$2:$R$4,2,0),"")</f>
        <v>5</v>
      </c>
      <c r="R10" s="20">
        <f>IFERROR(VLOOKUP(O10,LISTAS!$S$2:$T$4,2,0),"")</f>
        <v>1</v>
      </c>
      <c r="S10" s="20">
        <f t="shared" si="1"/>
        <v>5</v>
      </c>
      <c r="T10" s="20" t="str">
        <f t="shared" si="2"/>
        <v>Tolerable</v>
      </c>
      <c r="U10" s="20" t="str">
        <f t="shared" si="3"/>
        <v>No</v>
      </c>
      <c r="V10" s="31" t="s">
        <v>189</v>
      </c>
      <c r="W10" s="32"/>
      <c r="X10" s="29"/>
      <c r="Y10" s="29"/>
      <c r="Z10" s="29"/>
      <c r="AA10" s="29"/>
      <c r="AB10" s="31"/>
    </row>
    <row r="11" spans="1:28" s="33" customFormat="1" ht="44.25" customHeight="1">
      <c r="A11" s="128" t="s">
        <v>190</v>
      </c>
      <c r="B11" s="131" t="s">
        <v>191</v>
      </c>
      <c r="C11" s="67" t="s">
        <v>192</v>
      </c>
      <c r="D11" s="125" t="s">
        <v>193</v>
      </c>
      <c r="E11" s="125" t="s">
        <v>194</v>
      </c>
      <c r="F11" s="131" t="s">
        <v>2</v>
      </c>
      <c r="G11" s="131" t="s">
        <v>70</v>
      </c>
      <c r="H11" s="131" t="s">
        <v>24</v>
      </c>
      <c r="I11" s="131" t="s">
        <v>185</v>
      </c>
      <c r="J11" s="28" t="s">
        <v>4</v>
      </c>
      <c r="K11" s="29" t="s">
        <v>25</v>
      </c>
      <c r="L11" s="30" t="s">
        <v>35</v>
      </c>
      <c r="M11" s="39" t="s">
        <v>36</v>
      </c>
      <c r="N11" s="28" t="s">
        <v>60</v>
      </c>
      <c r="O11" s="30" t="s">
        <v>51</v>
      </c>
      <c r="P11" s="20" t="str">
        <f t="shared" si="0"/>
        <v>Moderado</v>
      </c>
      <c r="Q11" s="20">
        <f>IFERROR(VLOOKUP(N11,LISTAS!$Q$2:$R$4,2,0),"")</f>
        <v>5</v>
      </c>
      <c r="R11" s="20">
        <f>IFERROR(VLOOKUP(O11,LISTAS!$S$2:$T$4,2,0),"")</f>
        <v>3</v>
      </c>
      <c r="S11" s="20">
        <f t="shared" si="1"/>
        <v>15</v>
      </c>
      <c r="T11" s="20" t="str">
        <f t="shared" si="2"/>
        <v>Potencialmente no tolerable</v>
      </c>
      <c r="U11" s="20" t="str">
        <f t="shared" si="3"/>
        <v>No</v>
      </c>
      <c r="V11" s="31" t="s">
        <v>195</v>
      </c>
      <c r="W11" s="32"/>
      <c r="X11" s="29"/>
      <c r="Y11" s="29"/>
      <c r="Z11" s="29"/>
      <c r="AA11" s="29"/>
      <c r="AB11" s="31"/>
    </row>
    <row r="12" spans="1:28" s="33" customFormat="1" ht="42" customHeight="1">
      <c r="A12" s="129"/>
      <c r="B12" s="132"/>
      <c r="C12" s="67" t="s">
        <v>192</v>
      </c>
      <c r="D12" s="126"/>
      <c r="E12" s="126"/>
      <c r="F12" s="132"/>
      <c r="G12" s="132"/>
      <c r="H12" s="132"/>
      <c r="I12" s="132"/>
      <c r="J12" s="28" t="s">
        <v>4</v>
      </c>
      <c r="K12" s="29" t="s">
        <v>44</v>
      </c>
      <c r="L12" s="30" t="s">
        <v>35</v>
      </c>
      <c r="M12" s="39" t="s">
        <v>36</v>
      </c>
      <c r="N12" s="28" t="s">
        <v>60</v>
      </c>
      <c r="O12" s="30" t="s">
        <v>51</v>
      </c>
      <c r="P12" s="20" t="str">
        <f t="shared" si="0"/>
        <v>Moderado</v>
      </c>
      <c r="Q12" s="20">
        <f>IFERROR(VLOOKUP(N12,LISTAS!$Q$2:$R$4,2,0),"")</f>
        <v>5</v>
      </c>
      <c r="R12" s="20">
        <f>IFERROR(VLOOKUP(O12,LISTAS!$S$2:$T$4,2,0),"")</f>
        <v>3</v>
      </c>
      <c r="S12" s="20">
        <f t="shared" si="1"/>
        <v>15</v>
      </c>
      <c r="T12" s="20" t="str">
        <f t="shared" si="2"/>
        <v>Potencialmente no tolerable</v>
      </c>
      <c r="U12" s="20" t="str">
        <f t="shared" si="3"/>
        <v>No</v>
      </c>
      <c r="V12" s="31" t="s">
        <v>196</v>
      </c>
      <c r="W12" s="32"/>
      <c r="X12" s="29"/>
      <c r="Y12" s="29"/>
      <c r="Z12" s="29"/>
      <c r="AA12" s="29"/>
      <c r="AB12" s="31"/>
    </row>
    <row r="13" spans="1:28" s="33" customFormat="1" ht="30" customHeight="1">
      <c r="A13" s="129"/>
      <c r="B13" s="132"/>
      <c r="C13" s="67" t="s">
        <v>192</v>
      </c>
      <c r="D13" s="126"/>
      <c r="E13" s="126"/>
      <c r="F13" s="132"/>
      <c r="G13" s="132"/>
      <c r="H13" s="132"/>
      <c r="I13" s="132"/>
      <c r="J13" s="28" t="s">
        <v>4</v>
      </c>
      <c r="K13" s="29" t="s">
        <v>71</v>
      </c>
      <c r="L13" s="30" t="s">
        <v>35</v>
      </c>
      <c r="M13" s="39" t="s">
        <v>36</v>
      </c>
      <c r="N13" s="28" t="s">
        <v>50</v>
      </c>
      <c r="O13" s="30" t="s">
        <v>51</v>
      </c>
      <c r="P13" s="20" t="str">
        <f t="shared" si="0"/>
        <v>Bajo</v>
      </c>
      <c r="Q13" s="20">
        <f>IFERROR(VLOOKUP(N13,LISTAS!$Q$2:$R$4,2,0),"")</f>
        <v>3</v>
      </c>
      <c r="R13" s="20">
        <f>IFERROR(VLOOKUP(O13,LISTAS!$S$2:$T$4,2,0),"")</f>
        <v>3</v>
      </c>
      <c r="S13" s="20">
        <f t="shared" si="1"/>
        <v>9</v>
      </c>
      <c r="T13" s="20" t="str">
        <f t="shared" si="2"/>
        <v>Tolerable</v>
      </c>
      <c r="U13" s="20" t="str">
        <f t="shared" si="3"/>
        <v>No</v>
      </c>
      <c r="V13" s="31" t="s">
        <v>197</v>
      </c>
      <c r="W13" s="32"/>
      <c r="X13" s="29"/>
      <c r="Y13" s="29"/>
      <c r="Z13" s="29"/>
      <c r="AA13" s="29"/>
      <c r="AB13" s="31"/>
    </row>
    <row r="14" spans="1:28" s="33" customFormat="1" ht="30" customHeight="1">
      <c r="A14" s="129"/>
      <c r="B14" s="132"/>
      <c r="C14" s="67" t="s">
        <v>192</v>
      </c>
      <c r="D14" s="126"/>
      <c r="E14" s="126"/>
      <c r="F14" s="132"/>
      <c r="G14" s="132"/>
      <c r="H14" s="132"/>
      <c r="I14" s="132"/>
      <c r="J14" s="28" t="s">
        <v>8</v>
      </c>
      <c r="K14" s="29" t="s">
        <v>29</v>
      </c>
      <c r="L14" s="30" t="s">
        <v>35</v>
      </c>
      <c r="M14" s="39" t="s">
        <v>59</v>
      </c>
      <c r="N14" s="28" t="s">
        <v>50</v>
      </c>
      <c r="O14" s="30" t="s">
        <v>38</v>
      </c>
      <c r="P14" s="20" t="str">
        <f t="shared" si="0"/>
        <v>Bajo</v>
      </c>
      <c r="Q14" s="20">
        <f>IFERROR(VLOOKUP(N14,LISTAS!$Q$2:$R$4,2,0),"")</f>
        <v>3</v>
      </c>
      <c r="R14" s="20">
        <f>IFERROR(VLOOKUP(O14,LISTAS!$S$2:$T$4,2,0),"")</f>
        <v>1</v>
      </c>
      <c r="S14" s="20">
        <f t="shared" si="1"/>
        <v>3</v>
      </c>
      <c r="T14" s="20" t="str">
        <f t="shared" si="2"/>
        <v>Tolerable</v>
      </c>
      <c r="U14" s="20" t="str">
        <f t="shared" si="3"/>
        <v>No</v>
      </c>
      <c r="V14" s="31" t="s">
        <v>198</v>
      </c>
      <c r="W14" s="32"/>
      <c r="X14" s="29"/>
      <c r="Y14" s="29"/>
      <c r="Z14" s="29"/>
      <c r="AA14" s="29"/>
      <c r="AB14" s="31"/>
    </row>
    <row r="15" spans="1:28" s="33" customFormat="1" ht="30" customHeight="1">
      <c r="A15" s="129"/>
      <c r="B15" s="132"/>
      <c r="C15" s="67" t="s">
        <v>192</v>
      </c>
      <c r="D15" s="126"/>
      <c r="E15" s="126"/>
      <c r="F15" s="132"/>
      <c r="G15" s="132"/>
      <c r="H15" s="132"/>
      <c r="I15" s="132"/>
      <c r="J15" s="28" t="s">
        <v>9</v>
      </c>
      <c r="K15" s="29" t="s">
        <v>47</v>
      </c>
      <c r="L15" s="30" t="s">
        <v>35</v>
      </c>
      <c r="M15" s="39" t="s">
        <v>59</v>
      </c>
      <c r="N15" s="28" t="s">
        <v>50</v>
      </c>
      <c r="O15" s="30" t="s">
        <v>38</v>
      </c>
      <c r="P15" s="20" t="str">
        <f t="shared" si="0"/>
        <v>Bajo</v>
      </c>
      <c r="Q15" s="20">
        <f>IFERROR(VLOOKUP(N15,LISTAS!$Q$2:$R$4,2,0),"")</f>
        <v>3</v>
      </c>
      <c r="R15" s="20">
        <f>IFERROR(VLOOKUP(O15,LISTAS!$S$2:$T$4,2,0),"")</f>
        <v>1</v>
      </c>
      <c r="S15" s="20">
        <f t="shared" si="1"/>
        <v>3</v>
      </c>
      <c r="T15" s="20" t="str">
        <f t="shared" si="2"/>
        <v>Tolerable</v>
      </c>
      <c r="U15" s="20" t="str">
        <f t="shared" si="3"/>
        <v>No</v>
      </c>
      <c r="V15" s="31" t="s">
        <v>199</v>
      </c>
      <c r="W15" s="32"/>
      <c r="X15" s="29"/>
      <c r="Y15" s="29"/>
      <c r="Z15" s="29"/>
      <c r="AA15" s="29"/>
      <c r="AB15" s="31"/>
    </row>
    <row r="16" spans="1:28" s="33" customFormat="1" ht="35.25" customHeight="1">
      <c r="A16" s="130"/>
      <c r="B16" s="133"/>
      <c r="C16" s="67" t="s">
        <v>192</v>
      </c>
      <c r="D16" s="127"/>
      <c r="E16" s="127"/>
      <c r="F16" s="133"/>
      <c r="G16" s="133"/>
      <c r="H16" s="133"/>
      <c r="I16" s="133"/>
      <c r="J16" s="34" t="s">
        <v>11</v>
      </c>
      <c r="K16" s="35" t="s">
        <v>32</v>
      </c>
      <c r="L16" s="36" t="s">
        <v>48</v>
      </c>
      <c r="M16" s="40" t="s">
        <v>73</v>
      </c>
      <c r="N16" s="34" t="s">
        <v>60</v>
      </c>
      <c r="O16" s="36" t="s">
        <v>38</v>
      </c>
      <c r="P16" s="20" t="str">
        <f t="shared" si="0"/>
        <v>Bajo</v>
      </c>
      <c r="Q16" s="20">
        <f>IFERROR(VLOOKUP(N16,LISTAS!$Q$2:$R$4,2,0),"")</f>
        <v>5</v>
      </c>
      <c r="R16" s="20">
        <f>IFERROR(VLOOKUP(O16,LISTAS!$S$2:$T$4,2,0),"")</f>
        <v>1</v>
      </c>
      <c r="S16" s="20">
        <f t="shared" si="1"/>
        <v>5</v>
      </c>
      <c r="T16" s="20" t="str">
        <f t="shared" si="2"/>
        <v>Tolerable</v>
      </c>
      <c r="U16" s="20" t="str">
        <f t="shared" si="3"/>
        <v>No</v>
      </c>
      <c r="V16" s="31" t="s">
        <v>189</v>
      </c>
      <c r="W16" s="38"/>
      <c r="X16" s="35"/>
      <c r="Y16" s="35"/>
      <c r="Z16" s="35"/>
      <c r="AA16" s="35"/>
      <c r="AB16" s="37"/>
    </row>
    <row r="17" spans="1:28" s="33" customFormat="1" ht="35.25" customHeight="1">
      <c r="A17" s="128" t="s">
        <v>200</v>
      </c>
      <c r="B17" s="131" t="s">
        <v>201</v>
      </c>
      <c r="C17" s="67" t="s">
        <v>202</v>
      </c>
      <c r="D17" s="125" t="s">
        <v>203</v>
      </c>
      <c r="E17" s="145" t="s">
        <v>204</v>
      </c>
      <c r="F17" s="131" t="s">
        <v>2</v>
      </c>
      <c r="G17" s="131" t="s">
        <v>70</v>
      </c>
      <c r="H17" s="131" t="s">
        <v>24</v>
      </c>
      <c r="I17" s="131" t="s">
        <v>185</v>
      </c>
      <c r="J17" s="34" t="s">
        <v>4</v>
      </c>
      <c r="K17" s="35" t="s">
        <v>66</v>
      </c>
      <c r="L17" s="36" t="s">
        <v>35</v>
      </c>
      <c r="M17" s="40" t="s">
        <v>36</v>
      </c>
      <c r="N17" s="34" t="s">
        <v>50</v>
      </c>
      <c r="O17" s="36" t="s">
        <v>51</v>
      </c>
      <c r="P17" s="20" t="str">
        <f t="shared" si="0"/>
        <v>Bajo</v>
      </c>
      <c r="Q17" s="20">
        <f>IFERROR(VLOOKUP(N17,LISTAS!$Q$2:$R$4,2,0),"")</f>
        <v>3</v>
      </c>
      <c r="R17" s="20">
        <f>IFERROR(VLOOKUP(O17,LISTAS!$S$2:$T$4,2,0),"")</f>
        <v>3</v>
      </c>
      <c r="S17" s="20">
        <f t="shared" si="1"/>
        <v>9</v>
      </c>
      <c r="T17" s="20" t="str">
        <f t="shared" si="2"/>
        <v>Tolerable</v>
      </c>
      <c r="U17" s="20" t="str">
        <f t="shared" si="3"/>
        <v>No</v>
      </c>
      <c r="V17" s="31" t="s">
        <v>205</v>
      </c>
      <c r="W17" s="38"/>
      <c r="X17" s="35"/>
      <c r="Y17" s="35"/>
      <c r="Z17" s="35"/>
      <c r="AA17" s="35"/>
      <c r="AB17" s="37"/>
    </row>
    <row r="18" spans="1:28" s="33" customFormat="1" ht="35.25" customHeight="1">
      <c r="A18" s="129"/>
      <c r="B18" s="132"/>
      <c r="C18" s="67" t="s">
        <v>202</v>
      </c>
      <c r="D18" s="126"/>
      <c r="E18" s="146"/>
      <c r="F18" s="132"/>
      <c r="G18" s="132"/>
      <c r="H18" s="132"/>
      <c r="I18" s="132"/>
      <c r="J18" s="34" t="s">
        <v>4</v>
      </c>
      <c r="K18" s="35" t="s">
        <v>71</v>
      </c>
      <c r="L18" s="36" t="s">
        <v>35</v>
      </c>
      <c r="M18" s="40" t="s">
        <v>36</v>
      </c>
      <c r="N18" s="34" t="s">
        <v>50</v>
      </c>
      <c r="O18" s="36" t="s">
        <v>51</v>
      </c>
      <c r="P18" s="20" t="str">
        <f t="shared" si="0"/>
        <v>Bajo</v>
      </c>
      <c r="Q18" s="20">
        <f>IFERROR(VLOOKUP(N18,LISTAS!$Q$2:$R$4,2,0),"")</f>
        <v>3</v>
      </c>
      <c r="R18" s="20">
        <f>IFERROR(VLOOKUP(O18,LISTAS!$S$2:$T$4,2,0),"")</f>
        <v>3</v>
      </c>
      <c r="S18" s="20">
        <f t="shared" si="1"/>
        <v>9</v>
      </c>
      <c r="T18" s="20" t="str">
        <f t="shared" si="2"/>
        <v>Tolerable</v>
      </c>
      <c r="U18" s="20" t="str">
        <f t="shared" si="3"/>
        <v>No</v>
      </c>
      <c r="V18" s="31" t="s">
        <v>206</v>
      </c>
      <c r="W18" s="38"/>
      <c r="X18" s="35"/>
      <c r="Y18" s="35"/>
      <c r="Z18" s="35"/>
      <c r="AA18" s="35"/>
      <c r="AB18" s="37"/>
    </row>
    <row r="19" spans="1:28" s="33" customFormat="1" ht="35.25" customHeight="1">
      <c r="A19" s="129"/>
      <c r="B19" s="132"/>
      <c r="C19" s="67" t="s">
        <v>202</v>
      </c>
      <c r="D19" s="126"/>
      <c r="E19" s="146"/>
      <c r="F19" s="132"/>
      <c r="G19" s="132"/>
      <c r="H19" s="132"/>
      <c r="I19" s="132"/>
      <c r="J19" s="34" t="s">
        <v>5</v>
      </c>
      <c r="K19" s="35" t="s">
        <v>26</v>
      </c>
      <c r="L19" s="36" t="s">
        <v>35</v>
      </c>
      <c r="M19" s="40" t="s">
        <v>49</v>
      </c>
      <c r="N19" s="34" t="s">
        <v>60</v>
      </c>
      <c r="O19" s="36" t="s">
        <v>51</v>
      </c>
      <c r="P19" s="20" t="str">
        <f t="shared" si="0"/>
        <v>Moderado</v>
      </c>
      <c r="Q19" s="20">
        <f>IFERROR(VLOOKUP(N19,LISTAS!$Q$2:$R$4,2,0),"")</f>
        <v>5</v>
      </c>
      <c r="R19" s="20">
        <f>IFERROR(VLOOKUP(O19,LISTAS!$S$2:$T$4,2,0),"")</f>
        <v>3</v>
      </c>
      <c r="S19" s="20">
        <f t="shared" si="1"/>
        <v>15</v>
      </c>
      <c r="T19" s="20" t="str">
        <f t="shared" si="2"/>
        <v>Potencialmente no tolerable</v>
      </c>
      <c r="U19" s="20" t="str">
        <f t="shared" si="3"/>
        <v>No</v>
      </c>
      <c r="V19" s="31" t="s">
        <v>207</v>
      </c>
      <c r="W19" s="38"/>
      <c r="X19" s="35"/>
      <c r="Y19" s="35"/>
      <c r="Z19" s="35"/>
      <c r="AA19" s="35"/>
      <c r="AB19" s="37"/>
    </row>
    <row r="20" spans="1:28" s="33" customFormat="1" ht="35.25" customHeight="1">
      <c r="A20" s="129"/>
      <c r="B20" s="132"/>
      <c r="C20" s="67" t="s">
        <v>202</v>
      </c>
      <c r="D20" s="126"/>
      <c r="E20" s="146"/>
      <c r="F20" s="132"/>
      <c r="G20" s="132"/>
      <c r="H20" s="132"/>
      <c r="I20" s="132"/>
      <c r="J20" s="34" t="s">
        <v>6</v>
      </c>
      <c r="K20" s="35" t="s">
        <v>27</v>
      </c>
      <c r="L20" s="36" t="s">
        <v>35</v>
      </c>
      <c r="M20" s="40" t="s">
        <v>49</v>
      </c>
      <c r="N20" s="34" t="s">
        <v>60</v>
      </c>
      <c r="O20" s="36" t="s">
        <v>61</v>
      </c>
      <c r="P20" s="20" t="str">
        <f t="shared" si="0"/>
        <v>Alto</v>
      </c>
      <c r="Q20" s="20">
        <f>IFERROR(VLOOKUP(N20,LISTAS!$Q$2:$R$4,2,0),"")</f>
        <v>5</v>
      </c>
      <c r="R20" s="20">
        <f>IFERROR(VLOOKUP(O20,LISTAS!$S$2:$T$4,2,0),"")</f>
        <v>5</v>
      </c>
      <c r="S20" s="20">
        <f t="shared" si="1"/>
        <v>25</v>
      </c>
      <c r="T20" s="20" t="str">
        <f t="shared" si="2"/>
        <v>No tolerable</v>
      </c>
      <c r="U20" s="20" t="str">
        <f t="shared" si="3"/>
        <v>Si</v>
      </c>
      <c r="V20" s="31" t="s">
        <v>208</v>
      </c>
      <c r="W20" s="38"/>
      <c r="X20" s="35"/>
      <c r="Y20" s="35"/>
      <c r="Z20" s="35"/>
      <c r="AA20" s="35"/>
      <c r="AB20" s="37"/>
    </row>
    <row r="21" spans="1:28" s="33" customFormat="1" ht="35.25" customHeight="1">
      <c r="A21" s="129"/>
      <c r="B21" s="132"/>
      <c r="C21" s="67" t="s">
        <v>202</v>
      </c>
      <c r="D21" s="126"/>
      <c r="E21" s="146"/>
      <c r="F21" s="132"/>
      <c r="G21" s="132"/>
      <c r="H21" s="132"/>
      <c r="I21" s="132"/>
      <c r="J21" s="34" t="s">
        <v>8</v>
      </c>
      <c r="K21" s="35" t="s">
        <v>29</v>
      </c>
      <c r="L21" s="36" t="s">
        <v>35</v>
      </c>
      <c r="M21" s="40" t="s">
        <v>59</v>
      </c>
      <c r="N21" s="34" t="s">
        <v>50</v>
      </c>
      <c r="O21" s="36" t="s">
        <v>38</v>
      </c>
      <c r="P21" s="20" t="str">
        <f t="shared" si="0"/>
        <v>Bajo</v>
      </c>
      <c r="Q21" s="20">
        <f>IFERROR(VLOOKUP(N21,LISTAS!$Q$2:$R$4,2,0),"")</f>
        <v>3</v>
      </c>
      <c r="R21" s="20">
        <f>IFERROR(VLOOKUP(O21,LISTAS!$S$2:$T$4,2,0),"")</f>
        <v>1</v>
      </c>
      <c r="S21" s="20">
        <f t="shared" si="1"/>
        <v>3</v>
      </c>
      <c r="T21" s="20" t="str">
        <f t="shared" si="2"/>
        <v>Tolerable</v>
      </c>
      <c r="U21" s="20" t="str">
        <f t="shared" si="3"/>
        <v>No</v>
      </c>
      <c r="V21" s="31" t="s">
        <v>209</v>
      </c>
      <c r="W21" s="38"/>
      <c r="X21" s="35"/>
      <c r="Y21" s="35"/>
      <c r="Z21" s="35"/>
      <c r="AA21" s="35"/>
      <c r="AB21" s="37"/>
    </row>
    <row r="22" spans="1:28" s="33" customFormat="1" ht="35.25" customHeight="1">
      <c r="A22" s="129"/>
      <c r="B22" s="132"/>
      <c r="C22" s="67" t="s">
        <v>202</v>
      </c>
      <c r="D22" s="126"/>
      <c r="E22" s="146"/>
      <c r="F22" s="132"/>
      <c r="G22" s="132"/>
      <c r="H22" s="132"/>
      <c r="I22" s="132"/>
      <c r="J22" s="34" t="s">
        <v>9</v>
      </c>
      <c r="K22" s="35" t="s">
        <v>30</v>
      </c>
      <c r="L22" s="36" t="s">
        <v>35</v>
      </c>
      <c r="M22" s="40" t="s">
        <v>59</v>
      </c>
      <c r="N22" s="34" t="s">
        <v>50</v>
      </c>
      <c r="O22" s="36" t="s">
        <v>51</v>
      </c>
      <c r="P22" s="20" t="str">
        <f t="shared" si="0"/>
        <v>Bajo</v>
      </c>
      <c r="Q22" s="20">
        <f>IFERROR(VLOOKUP(N22,LISTAS!$Q$2:$R$4,2,0),"")</f>
        <v>3</v>
      </c>
      <c r="R22" s="20">
        <f>IFERROR(VLOOKUP(O22,LISTAS!$S$2:$T$4,2,0),"")</f>
        <v>3</v>
      </c>
      <c r="S22" s="20">
        <f t="shared" si="1"/>
        <v>9</v>
      </c>
      <c r="T22" s="20" t="str">
        <f t="shared" si="2"/>
        <v>Tolerable</v>
      </c>
      <c r="U22" s="20" t="str">
        <f t="shared" si="3"/>
        <v>No</v>
      </c>
      <c r="V22" s="31" t="s">
        <v>210</v>
      </c>
      <c r="W22" s="38"/>
      <c r="X22" s="35"/>
      <c r="Y22" s="35"/>
      <c r="Z22" s="35"/>
      <c r="AA22" s="35"/>
      <c r="AB22" s="37"/>
    </row>
    <row r="23" spans="1:28" s="33" customFormat="1" ht="35.25" customHeight="1">
      <c r="A23" s="129"/>
      <c r="B23" s="132"/>
      <c r="C23" s="67" t="s">
        <v>202</v>
      </c>
      <c r="D23" s="126"/>
      <c r="E23" s="146"/>
      <c r="F23" s="132"/>
      <c r="G23" s="132"/>
      <c r="H23" s="132"/>
      <c r="I23" s="132"/>
      <c r="J23" s="34" t="s">
        <v>9</v>
      </c>
      <c r="K23" s="35" t="s">
        <v>47</v>
      </c>
      <c r="L23" s="36" t="s">
        <v>35</v>
      </c>
      <c r="M23" s="40" t="s">
        <v>59</v>
      </c>
      <c r="N23" s="34" t="s">
        <v>60</v>
      </c>
      <c r="O23" s="36" t="s">
        <v>51</v>
      </c>
      <c r="P23" s="20" t="str">
        <f t="shared" si="0"/>
        <v>Moderado</v>
      </c>
      <c r="Q23" s="20">
        <f>IFERROR(VLOOKUP(N23,LISTAS!$Q$2:$R$4,2,0),"")</f>
        <v>5</v>
      </c>
      <c r="R23" s="20">
        <f>IFERROR(VLOOKUP(O23,LISTAS!$S$2:$T$4,2,0),"")</f>
        <v>3</v>
      </c>
      <c r="S23" s="20">
        <f t="shared" si="1"/>
        <v>15</v>
      </c>
      <c r="T23" s="20" t="str">
        <f t="shared" si="2"/>
        <v>Potencialmente no tolerable</v>
      </c>
      <c r="U23" s="20" t="str">
        <f t="shared" si="3"/>
        <v>No</v>
      </c>
      <c r="V23" s="31" t="s">
        <v>211</v>
      </c>
      <c r="W23" s="38"/>
      <c r="X23" s="35"/>
      <c r="Y23" s="35"/>
      <c r="Z23" s="35"/>
      <c r="AA23" s="35"/>
      <c r="AB23" s="37"/>
    </row>
    <row r="24" spans="1:28" s="33" customFormat="1" ht="66" customHeight="1">
      <c r="A24" s="129"/>
      <c r="B24" s="132"/>
      <c r="C24" s="67" t="s">
        <v>202</v>
      </c>
      <c r="D24" s="126"/>
      <c r="E24" s="146"/>
      <c r="F24" s="132"/>
      <c r="G24" s="132"/>
      <c r="H24" s="132"/>
      <c r="I24" s="132"/>
      <c r="J24" s="34" t="s">
        <v>9</v>
      </c>
      <c r="K24" s="35" t="s">
        <v>67</v>
      </c>
      <c r="L24" s="36" t="s">
        <v>35</v>
      </c>
      <c r="M24" s="40" t="s">
        <v>59</v>
      </c>
      <c r="N24" s="34" t="s">
        <v>60</v>
      </c>
      <c r="O24" s="36" t="s">
        <v>61</v>
      </c>
      <c r="P24" s="20" t="str">
        <f t="shared" si="0"/>
        <v>Alto</v>
      </c>
      <c r="Q24" s="20">
        <f>IFERROR(VLOOKUP(N24,LISTAS!$Q$2:$R$4,2,0),"")</f>
        <v>5</v>
      </c>
      <c r="R24" s="20">
        <f>IFERROR(VLOOKUP(O24,LISTAS!$S$2:$T$4,2,0),"")</f>
        <v>5</v>
      </c>
      <c r="S24" s="20">
        <f t="shared" si="1"/>
        <v>25</v>
      </c>
      <c r="T24" s="20" t="str">
        <f t="shared" si="2"/>
        <v>No tolerable</v>
      </c>
      <c r="U24" s="20" t="str">
        <f t="shared" si="3"/>
        <v>Si</v>
      </c>
      <c r="V24" s="31" t="s">
        <v>212</v>
      </c>
      <c r="W24" s="38"/>
      <c r="X24" s="35"/>
      <c r="Y24" s="35"/>
      <c r="Z24" s="35"/>
      <c r="AA24" s="35"/>
      <c r="AB24" s="37"/>
    </row>
    <row r="25" spans="1:28" s="33" customFormat="1" ht="35.25" customHeight="1">
      <c r="A25" s="129"/>
      <c r="B25" s="132"/>
      <c r="C25" s="67" t="s">
        <v>202</v>
      </c>
      <c r="D25" s="126"/>
      <c r="E25" s="146"/>
      <c r="F25" s="132"/>
      <c r="G25" s="132"/>
      <c r="H25" s="132"/>
      <c r="I25" s="132"/>
      <c r="J25" s="34" t="s">
        <v>9</v>
      </c>
      <c r="K25" s="35" t="s">
        <v>72</v>
      </c>
      <c r="L25" s="36" t="s">
        <v>35</v>
      </c>
      <c r="M25" s="40" t="s">
        <v>59</v>
      </c>
      <c r="N25" s="34" t="s">
        <v>60</v>
      </c>
      <c r="O25" s="36" t="s">
        <v>61</v>
      </c>
      <c r="P25" s="20" t="str">
        <f t="shared" si="0"/>
        <v>Alto</v>
      </c>
      <c r="Q25" s="20">
        <f>IFERROR(VLOOKUP(N25,LISTAS!$Q$2:$R$4,2,0),"")</f>
        <v>5</v>
      </c>
      <c r="R25" s="20">
        <f>IFERROR(VLOOKUP(O25,LISTAS!$S$2:$T$4,2,0),"")</f>
        <v>5</v>
      </c>
      <c r="S25" s="20">
        <f t="shared" si="1"/>
        <v>25</v>
      </c>
      <c r="T25" s="20" t="str">
        <f t="shared" si="2"/>
        <v>No tolerable</v>
      </c>
      <c r="U25" s="20" t="str">
        <f t="shared" si="3"/>
        <v>Si</v>
      </c>
      <c r="V25" s="31" t="s">
        <v>213</v>
      </c>
      <c r="W25" s="38"/>
      <c r="X25" s="35"/>
      <c r="Y25" s="35"/>
      <c r="Z25" s="35"/>
      <c r="AA25" s="35"/>
      <c r="AB25" s="37"/>
    </row>
    <row r="26" spans="1:28" s="33" customFormat="1" ht="35.25" customHeight="1">
      <c r="A26" s="129"/>
      <c r="B26" s="132"/>
      <c r="C26" s="67" t="s">
        <v>202</v>
      </c>
      <c r="D26" s="126"/>
      <c r="E26" s="146"/>
      <c r="F26" s="132"/>
      <c r="G26" s="132"/>
      <c r="H26" s="132"/>
      <c r="I26" s="132"/>
      <c r="J26" s="34" t="s">
        <v>10</v>
      </c>
      <c r="K26" s="35" t="s">
        <v>31</v>
      </c>
      <c r="L26" s="36" t="s">
        <v>35</v>
      </c>
      <c r="M26" s="40" t="s">
        <v>68</v>
      </c>
      <c r="N26" s="34" t="s">
        <v>60</v>
      </c>
      <c r="O26" s="36" t="s">
        <v>51</v>
      </c>
      <c r="P26" s="20" t="str">
        <f t="shared" si="0"/>
        <v>Moderado</v>
      </c>
      <c r="Q26" s="20">
        <f>IFERROR(VLOOKUP(N26,LISTAS!$Q$2:$R$4,2,0),"")</f>
        <v>5</v>
      </c>
      <c r="R26" s="20">
        <f>IFERROR(VLOOKUP(O26,LISTAS!$S$2:$T$4,2,0),"")</f>
        <v>3</v>
      </c>
      <c r="S26" s="20">
        <f t="shared" si="1"/>
        <v>15</v>
      </c>
      <c r="T26" s="20" t="str">
        <f t="shared" si="2"/>
        <v>Potencialmente no tolerable</v>
      </c>
      <c r="U26" s="20" t="str">
        <f t="shared" si="3"/>
        <v>No</v>
      </c>
      <c r="V26" s="31" t="s">
        <v>214</v>
      </c>
      <c r="W26" s="38"/>
      <c r="X26" s="35"/>
      <c r="Y26" s="35"/>
      <c r="Z26" s="35"/>
      <c r="AA26" s="35"/>
      <c r="AB26" s="37"/>
    </row>
    <row r="27" spans="1:28" s="33" customFormat="1" ht="35.25" customHeight="1">
      <c r="A27" s="129"/>
      <c r="B27" s="132"/>
      <c r="C27" s="67" t="s">
        <v>202</v>
      </c>
      <c r="D27" s="126"/>
      <c r="E27" s="146"/>
      <c r="F27" s="132"/>
      <c r="G27" s="132"/>
      <c r="H27" s="132"/>
      <c r="I27" s="132"/>
      <c r="J27" s="34" t="s">
        <v>13</v>
      </c>
      <c r="K27" s="35" t="s">
        <v>34</v>
      </c>
      <c r="L27" s="36" t="s">
        <v>35</v>
      </c>
      <c r="M27" s="40" t="s">
        <v>79</v>
      </c>
      <c r="N27" s="34" t="s">
        <v>60</v>
      </c>
      <c r="O27" s="36" t="s">
        <v>61</v>
      </c>
      <c r="P27" s="20" t="str">
        <f t="shared" si="0"/>
        <v>Alto</v>
      </c>
      <c r="Q27" s="20">
        <f>IFERROR(VLOOKUP(N27,LISTAS!$Q$2:$R$4,2,0),"")</f>
        <v>5</v>
      </c>
      <c r="R27" s="20">
        <f>IFERROR(VLOOKUP(O27,LISTAS!$S$2:$T$4,2,0),"")</f>
        <v>5</v>
      </c>
      <c r="S27" s="20">
        <f t="shared" si="1"/>
        <v>25</v>
      </c>
      <c r="T27" s="20" t="str">
        <f t="shared" si="2"/>
        <v>No tolerable</v>
      </c>
      <c r="U27" s="20" t="str">
        <f t="shared" si="3"/>
        <v>Si</v>
      </c>
      <c r="V27" s="31" t="s">
        <v>215</v>
      </c>
      <c r="W27" s="38"/>
      <c r="X27" s="35"/>
      <c r="Y27" s="35"/>
      <c r="Z27" s="35"/>
      <c r="AA27" s="35"/>
      <c r="AB27" s="37"/>
    </row>
    <row r="28" spans="1:28" s="33" customFormat="1" ht="72" customHeight="1">
      <c r="A28" s="130"/>
      <c r="B28" s="133"/>
      <c r="C28" s="67" t="s">
        <v>202</v>
      </c>
      <c r="D28" s="127"/>
      <c r="E28" s="147"/>
      <c r="F28" s="133"/>
      <c r="G28" s="133"/>
      <c r="H28" s="133"/>
      <c r="I28" s="133"/>
      <c r="J28" s="34" t="s">
        <v>11</v>
      </c>
      <c r="K28" s="35" t="s">
        <v>32</v>
      </c>
      <c r="L28" s="36" t="s">
        <v>48</v>
      </c>
      <c r="M28" s="40" t="s">
        <v>73</v>
      </c>
      <c r="N28" s="34" t="s">
        <v>60</v>
      </c>
      <c r="O28" s="36" t="s">
        <v>38</v>
      </c>
      <c r="P28" s="20" t="str">
        <f t="shared" si="0"/>
        <v>Bajo</v>
      </c>
      <c r="Q28" s="20">
        <f>IFERROR(VLOOKUP(N28,LISTAS!$Q$2:$R$4,2,0),"")</f>
        <v>5</v>
      </c>
      <c r="R28" s="20">
        <f>IFERROR(VLOOKUP(O28,LISTAS!$S$2:$T$4,2,0),"")</f>
        <v>1</v>
      </c>
      <c r="S28" s="20">
        <f t="shared" si="1"/>
        <v>5</v>
      </c>
      <c r="T28" s="20" t="str">
        <f t="shared" si="2"/>
        <v>Tolerable</v>
      </c>
      <c r="U28" s="20" t="str">
        <f t="shared" si="3"/>
        <v>No</v>
      </c>
      <c r="V28" s="31" t="s">
        <v>189</v>
      </c>
      <c r="W28" s="38"/>
      <c r="X28" s="35"/>
      <c r="Y28" s="35"/>
      <c r="Z28" s="35"/>
      <c r="AA28" s="35"/>
      <c r="AB28" s="37"/>
    </row>
    <row r="29" spans="1:28" s="33" customFormat="1" ht="72" customHeight="1">
      <c r="A29" s="128" t="s">
        <v>200</v>
      </c>
      <c r="B29" s="131" t="s">
        <v>216</v>
      </c>
      <c r="C29" s="66" t="s">
        <v>217</v>
      </c>
      <c r="D29" s="125" t="s">
        <v>218</v>
      </c>
      <c r="E29" s="125" t="s">
        <v>219</v>
      </c>
      <c r="F29" s="131" t="s">
        <v>2</v>
      </c>
      <c r="G29" s="131" t="s">
        <v>70</v>
      </c>
      <c r="H29" s="131" t="s">
        <v>24</v>
      </c>
      <c r="I29" s="131" t="s">
        <v>185</v>
      </c>
      <c r="J29" s="34" t="s">
        <v>4</v>
      </c>
      <c r="K29" s="35" t="s">
        <v>66</v>
      </c>
      <c r="L29" s="36" t="s">
        <v>35</v>
      </c>
      <c r="M29" s="40" t="s">
        <v>36</v>
      </c>
      <c r="N29" s="34" t="s">
        <v>50</v>
      </c>
      <c r="O29" s="36" t="s">
        <v>51</v>
      </c>
      <c r="P29" s="20" t="str">
        <f t="shared" si="0"/>
        <v>Bajo</v>
      </c>
      <c r="Q29" s="20">
        <f>IFERROR(VLOOKUP(N29,LISTAS!$Q$2:$R$4,2,0),"")</f>
        <v>3</v>
      </c>
      <c r="R29" s="20">
        <f>IFERROR(VLOOKUP(O29,LISTAS!$S$2:$T$4,2,0),"")</f>
        <v>3</v>
      </c>
      <c r="S29" s="20">
        <f t="shared" si="1"/>
        <v>9</v>
      </c>
      <c r="T29" s="20" t="str">
        <f t="shared" si="2"/>
        <v>Tolerable</v>
      </c>
      <c r="U29" s="20" t="str">
        <f t="shared" si="3"/>
        <v>No</v>
      </c>
      <c r="V29" s="88" t="s">
        <v>220</v>
      </c>
      <c r="W29" s="38"/>
      <c r="X29" s="35"/>
      <c r="Y29" s="35"/>
      <c r="Z29" s="35"/>
      <c r="AA29" s="35"/>
      <c r="AB29" s="37"/>
    </row>
    <row r="30" spans="1:28" s="33" customFormat="1" ht="72" customHeight="1">
      <c r="A30" s="129"/>
      <c r="B30" s="132"/>
      <c r="C30" s="66" t="s">
        <v>217</v>
      </c>
      <c r="D30" s="126"/>
      <c r="E30" s="126"/>
      <c r="F30" s="132"/>
      <c r="G30" s="132"/>
      <c r="H30" s="132"/>
      <c r="I30" s="132"/>
      <c r="J30" s="34" t="s">
        <v>4</v>
      </c>
      <c r="K30" s="35" t="s">
        <v>71</v>
      </c>
      <c r="L30" s="36" t="s">
        <v>35</v>
      </c>
      <c r="M30" s="40" t="s">
        <v>36</v>
      </c>
      <c r="N30" s="34" t="s">
        <v>50</v>
      </c>
      <c r="O30" s="36" t="s">
        <v>51</v>
      </c>
      <c r="P30" s="20" t="str">
        <f t="shared" si="0"/>
        <v>Bajo</v>
      </c>
      <c r="Q30" s="20">
        <f>IFERROR(VLOOKUP(N30,LISTAS!$Q$2:$R$4,2,0),"")</f>
        <v>3</v>
      </c>
      <c r="R30" s="20">
        <f>IFERROR(VLOOKUP(O30,LISTAS!$S$2:$T$4,2,0),"")</f>
        <v>3</v>
      </c>
      <c r="S30" s="20">
        <f t="shared" si="1"/>
        <v>9</v>
      </c>
      <c r="T30" s="20" t="str">
        <f t="shared" si="2"/>
        <v>Tolerable</v>
      </c>
      <c r="U30" s="20" t="str">
        <f t="shared" si="3"/>
        <v>No</v>
      </c>
      <c r="V30" s="31" t="s">
        <v>221</v>
      </c>
      <c r="W30" s="38"/>
      <c r="X30" s="35"/>
      <c r="Y30" s="35"/>
      <c r="Z30" s="35"/>
      <c r="AA30" s="35"/>
      <c r="AB30" s="37"/>
    </row>
    <row r="31" spans="1:28" s="33" customFormat="1" ht="72" customHeight="1">
      <c r="A31" s="129"/>
      <c r="B31" s="132"/>
      <c r="C31" s="66" t="s">
        <v>217</v>
      </c>
      <c r="D31" s="126"/>
      <c r="E31" s="126"/>
      <c r="F31" s="132"/>
      <c r="G31" s="132"/>
      <c r="H31" s="132"/>
      <c r="I31" s="132"/>
      <c r="J31" s="34" t="s">
        <v>5</v>
      </c>
      <c r="K31" s="35" t="s">
        <v>26</v>
      </c>
      <c r="L31" s="36" t="s">
        <v>35</v>
      </c>
      <c r="M31" s="40" t="s">
        <v>49</v>
      </c>
      <c r="N31" s="34" t="s">
        <v>50</v>
      </c>
      <c r="O31" s="36" t="s">
        <v>38</v>
      </c>
      <c r="P31" s="20" t="str">
        <f t="shared" si="0"/>
        <v>Bajo</v>
      </c>
      <c r="Q31" s="20">
        <f>IFERROR(VLOOKUP(N31,LISTAS!$Q$2:$R$4,2,0),"")</f>
        <v>3</v>
      </c>
      <c r="R31" s="20">
        <f>IFERROR(VLOOKUP(O31,LISTAS!$S$2:$T$4,2,0),"")</f>
        <v>1</v>
      </c>
      <c r="S31" s="20">
        <f t="shared" si="1"/>
        <v>3</v>
      </c>
      <c r="T31" s="20" t="str">
        <f t="shared" si="2"/>
        <v>Tolerable</v>
      </c>
      <c r="U31" s="20" t="str">
        <f t="shared" si="3"/>
        <v>No</v>
      </c>
      <c r="V31" s="31" t="s">
        <v>222</v>
      </c>
      <c r="W31" s="38"/>
      <c r="X31" s="35"/>
      <c r="Y31" s="35"/>
      <c r="Z31" s="35"/>
      <c r="AA31" s="35"/>
      <c r="AB31" s="37"/>
    </row>
    <row r="32" spans="1:28" s="33" customFormat="1" ht="72" customHeight="1">
      <c r="A32" s="129"/>
      <c r="B32" s="132"/>
      <c r="C32" s="66" t="s">
        <v>217</v>
      </c>
      <c r="D32" s="126"/>
      <c r="E32" s="126"/>
      <c r="F32" s="132"/>
      <c r="G32" s="132"/>
      <c r="H32" s="132"/>
      <c r="I32" s="132"/>
      <c r="J32" s="34" t="s">
        <v>6</v>
      </c>
      <c r="K32" s="35" t="s">
        <v>27</v>
      </c>
      <c r="L32" s="36" t="s">
        <v>35</v>
      </c>
      <c r="M32" s="40" t="s">
        <v>49</v>
      </c>
      <c r="N32" s="34" t="s">
        <v>60</v>
      </c>
      <c r="O32" s="36" t="s">
        <v>51</v>
      </c>
      <c r="P32" s="20" t="str">
        <f t="shared" si="0"/>
        <v>Moderado</v>
      </c>
      <c r="Q32" s="20">
        <f>IFERROR(VLOOKUP(N32,LISTAS!$Q$2:$R$4,2,0),"")</f>
        <v>5</v>
      </c>
      <c r="R32" s="20">
        <f>IFERROR(VLOOKUP(O32,LISTAS!$S$2:$T$4,2,0),"")</f>
        <v>3</v>
      </c>
      <c r="S32" s="20">
        <f t="shared" si="1"/>
        <v>15</v>
      </c>
      <c r="T32" s="20" t="str">
        <f t="shared" si="2"/>
        <v>Potencialmente no tolerable</v>
      </c>
      <c r="U32" s="20" t="str">
        <f t="shared" si="3"/>
        <v>No</v>
      </c>
      <c r="V32" s="31" t="s">
        <v>223</v>
      </c>
      <c r="W32" s="38"/>
      <c r="X32" s="35"/>
      <c r="Y32" s="35"/>
      <c r="Z32" s="35"/>
      <c r="AA32" s="35"/>
      <c r="AB32" s="37"/>
    </row>
    <row r="33" spans="1:28" s="33" customFormat="1" ht="72" customHeight="1">
      <c r="A33" s="129"/>
      <c r="B33" s="132"/>
      <c r="C33" s="66" t="s">
        <v>217</v>
      </c>
      <c r="D33" s="126"/>
      <c r="E33" s="126"/>
      <c r="F33" s="132"/>
      <c r="G33" s="132"/>
      <c r="H33" s="132"/>
      <c r="I33" s="132"/>
      <c r="J33" s="34" t="s">
        <v>8</v>
      </c>
      <c r="K33" s="35" t="s">
        <v>29</v>
      </c>
      <c r="L33" s="36" t="s">
        <v>35</v>
      </c>
      <c r="M33" s="40" t="s">
        <v>59</v>
      </c>
      <c r="N33" s="34" t="s">
        <v>50</v>
      </c>
      <c r="O33" s="36" t="s">
        <v>51</v>
      </c>
      <c r="P33" s="20" t="str">
        <f t="shared" si="0"/>
        <v>Bajo</v>
      </c>
      <c r="Q33" s="20">
        <f>IFERROR(VLOOKUP(N33,LISTAS!$Q$2:$R$4,2,0),"")</f>
        <v>3</v>
      </c>
      <c r="R33" s="20">
        <f>IFERROR(VLOOKUP(O33,LISTAS!$S$2:$T$4,2,0),"")</f>
        <v>3</v>
      </c>
      <c r="S33" s="20">
        <f t="shared" si="1"/>
        <v>9</v>
      </c>
      <c r="T33" s="20" t="str">
        <f t="shared" si="2"/>
        <v>Tolerable</v>
      </c>
      <c r="U33" s="20" t="str">
        <f t="shared" si="3"/>
        <v>No</v>
      </c>
      <c r="V33" s="31" t="s">
        <v>224</v>
      </c>
      <c r="W33" s="38"/>
      <c r="X33" s="35"/>
      <c r="Y33" s="35"/>
      <c r="Z33" s="35"/>
      <c r="AA33" s="35"/>
      <c r="AB33" s="37"/>
    </row>
    <row r="34" spans="1:28" s="33" customFormat="1" ht="72" customHeight="1">
      <c r="A34" s="129"/>
      <c r="B34" s="132"/>
      <c r="C34" s="66" t="s">
        <v>217</v>
      </c>
      <c r="D34" s="126"/>
      <c r="E34" s="126"/>
      <c r="F34" s="132"/>
      <c r="G34" s="132"/>
      <c r="H34" s="132"/>
      <c r="I34" s="132"/>
      <c r="J34" s="34" t="s">
        <v>9</v>
      </c>
      <c r="K34" s="35" t="s">
        <v>47</v>
      </c>
      <c r="L34" s="36" t="s">
        <v>35</v>
      </c>
      <c r="M34" s="40" t="s">
        <v>59</v>
      </c>
      <c r="N34" s="34" t="s">
        <v>60</v>
      </c>
      <c r="O34" s="36" t="s">
        <v>51</v>
      </c>
      <c r="P34" s="20" t="str">
        <f t="shared" si="0"/>
        <v>Moderado</v>
      </c>
      <c r="Q34" s="20">
        <f>IFERROR(VLOOKUP(N34,LISTAS!$Q$2:$R$4,2,0),"")</f>
        <v>5</v>
      </c>
      <c r="R34" s="20">
        <f>IFERROR(VLOOKUP(O34,LISTAS!$S$2:$T$4,2,0),"")</f>
        <v>3</v>
      </c>
      <c r="S34" s="20">
        <f t="shared" si="1"/>
        <v>15</v>
      </c>
      <c r="T34" s="20" t="str">
        <f t="shared" si="2"/>
        <v>Potencialmente no tolerable</v>
      </c>
      <c r="U34" s="20" t="str">
        <f t="shared" si="3"/>
        <v>No</v>
      </c>
      <c r="V34" s="88" t="s">
        <v>225</v>
      </c>
      <c r="W34" s="38"/>
      <c r="X34" s="35"/>
      <c r="Y34" s="35"/>
      <c r="Z34" s="35"/>
      <c r="AA34" s="35"/>
      <c r="AB34" s="37"/>
    </row>
    <row r="35" spans="1:28" s="33" customFormat="1" ht="72" customHeight="1">
      <c r="A35" s="129"/>
      <c r="B35" s="132"/>
      <c r="C35" s="66" t="s">
        <v>217</v>
      </c>
      <c r="D35" s="126"/>
      <c r="E35" s="126"/>
      <c r="F35" s="132"/>
      <c r="G35" s="132"/>
      <c r="H35" s="132"/>
      <c r="I35" s="132"/>
      <c r="J35" s="34" t="s">
        <v>9</v>
      </c>
      <c r="K35" s="35" t="s">
        <v>58</v>
      </c>
      <c r="L35" s="36" t="s">
        <v>35</v>
      </c>
      <c r="M35" s="40"/>
      <c r="N35" s="34" t="s">
        <v>50</v>
      </c>
      <c r="O35" s="36" t="s">
        <v>38</v>
      </c>
      <c r="P35" s="20" t="str">
        <f t="shared" ref="P35" si="4">IFERROR(IF(S35="","",IF(S35&lt;=10,"Bajo",IF(S35&lt;=15,"Moderado",IF(S35&gt;15,"Alto","")))),"")</f>
        <v>Bajo</v>
      </c>
      <c r="Q35" s="20">
        <f>IFERROR(VLOOKUP(N35,LISTAS!$Q$2:$R$4,2,0),"")</f>
        <v>3</v>
      </c>
      <c r="R35" s="20">
        <f>IFERROR(VLOOKUP(O35,LISTAS!$S$2:$T$4,2,0),"")</f>
        <v>1</v>
      </c>
      <c r="S35" s="20">
        <f t="shared" ref="S35" si="5">IFERROR(Q35*R35,"")</f>
        <v>3</v>
      </c>
      <c r="T35" s="20" t="str">
        <f t="shared" ref="T35" si="6">IFERROR(IF(S35="","",IF(S35&lt;=10,"Tolerable",IF(S35&lt;=15,"Potencialmente no tolerable",IF(S35&gt;15,"No tolerable","")))),"")</f>
        <v>Tolerable</v>
      </c>
      <c r="U35" s="20" t="str">
        <f t="shared" si="3"/>
        <v>No</v>
      </c>
      <c r="V35" s="31" t="s">
        <v>226</v>
      </c>
      <c r="W35" s="38"/>
      <c r="X35" s="35"/>
      <c r="Y35" s="35"/>
      <c r="Z35" s="35"/>
      <c r="AA35" s="35"/>
      <c r="AB35" s="37"/>
    </row>
    <row r="36" spans="1:28" s="33" customFormat="1" ht="72" customHeight="1">
      <c r="A36" s="129"/>
      <c r="B36" s="132"/>
      <c r="C36" s="66" t="s">
        <v>217</v>
      </c>
      <c r="D36" s="126"/>
      <c r="E36" s="126"/>
      <c r="F36" s="132"/>
      <c r="G36" s="132"/>
      <c r="H36" s="132"/>
      <c r="I36" s="132"/>
      <c r="J36" s="34" t="s">
        <v>9</v>
      </c>
      <c r="K36" s="35" t="s">
        <v>67</v>
      </c>
      <c r="L36" s="36" t="s">
        <v>35</v>
      </c>
      <c r="M36" s="40" t="s">
        <v>59</v>
      </c>
      <c r="N36" s="34" t="s">
        <v>60</v>
      </c>
      <c r="O36" s="36" t="s">
        <v>61</v>
      </c>
      <c r="P36" s="20" t="str">
        <f t="shared" si="0"/>
        <v>Alto</v>
      </c>
      <c r="Q36" s="20">
        <f>IFERROR(VLOOKUP(N36,LISTAS!$Q$2:$R$4,2,0),"")</f>
        <v>5</v>
      </c>
      <c r="R36" s="20">
        <f>IFERROR(VLOOKUP(O36,LISTAS!$S$2:$T$4,2,0),"")</f>
        <v>5</v>
      </c>
      <c r="S36" s="20">
        <f t="shared" si="1"/>
        <v>25</v>
      </c>
      <c r="T36" s="20" t="str">
        <f t="shared" si="2"/>
        <v>No tolerable</v>
      </c>
      <c r="U36" s="20" t="str">
        <f t="shared" si="3"/>
        <v>Si</v>
      </c>
      <c r="V36" s="31" t="s">
        <v>227</v>
      </c>
      <c r="W36" s="38"/>
      <c r="X36" s="35"/>
      <c r="Y36" s="35"/>
      <c r="Z36" s="35"/>
      <c r="AA36" s="35"/>
      <c r="AB36" s="37"/>
    </row>
    <row r="37" spans="1:28" s="33" customFormat="1" ht="72" customHeight="1">
      <c r="A37" s="129"/>
      <c r="B37" s="132"/>
      <c r="C37" s="66" t="s">
        <v>217</v>
      </c>
      <c r="D37" s="126"/>
      <c r="E37" s="126"/>
      <c r="F37" s="132"/>
      <c r="G37" s="132"/>
      <c r="H37" s="132"/>
      <c r="I37" s="132"/>
      <c r="J37" s="34" t="s">
        <v>9</v>
      </c>
      <c r="K37" s="35" t="s">
        <v>72</v>
      </c>
      <c r="L37" s="36" t="s">
        <v>35</v>
      </c>
      <c r="M37" s="40" t="s">
        <v>59</v>
      </c>
      <c r="N37" s="34" t="s">
        <v>60</v>
      </c>
      <c r="O37" s="36" t="s">
        <v>61</v>
      </c>
      <c r="P37" s="20" t="str">
        <f t="shared" si="0"/>
        <v>Alto</v>
      </c>
      <c r="Q37" s="20">
        <f>IFERROR(VLOOKUP(N37,LISTAS!$Q$2:$R$4,2,0),"")</f>
        <v>5</v>
      </c>
      <c r="R37" s="20">
        <f>IFERROR(VLOOKUP(O37,LISTAS!$S$2:$T$4,2,0),"")</f>
        <v>5</v>
      </c>
      <c r="S37" s="20">
        <f t="shared" si="1"/>
        <v>25</v>
      </c>
      <c r="T37" s="20" t="str">
        <f t="shared" si="2"/>
        <v>No tolerable</v>
      </c>
      <c r="U37" s="20" t="str">
        <f t="shared" si="3"/>
        <v>Si</v>
      </c>
      <c r="V37" s="31" t="s">
        <v>228</v>
      </c>
      <c r="W37" s="38"/>
      <c r="X37" s="35"/>
      <c r="Y37" s="35"/>
      <c r="Z37" s="35"/>
      <c r="AA37" s="35"/>
      <c r="AB37" s="37"/>
    </row>
    <row r="38" spans="1:28" s="33" customFormat="1" ht="74.25" customHeight="1">
      <c r="A38" s="129"/>
      <c r="B38" s="132"/>
      <c r="C38" s="66" t="s">
        <v>217</v>
      </c>
      <c r="D38" s="126"/>
      <c r="E38" s="126"/>
      <c r="F38" s="132"/>
      <c r="G38" s="132"/>
      <c r="H38" s="132"/>
      <c r="I38" s="132"/>
      <c r="J38" s="34" t="s">
        <v>10</v>
      </c>
      <c r="K38" s="35" t="s">
        <v>31</v>
      </c>
      <c r="L38" s="36" t="s">
        <v>35</v>
      </c>
      <c r="M38" s="40" t="s">
        <v>68</v>
      </c>
      <c r="N38" s="34" t="s">
        <v>60</v>
      </c>
      <c r="O38" s="36" t="s">
        <v>51</v>
      </c>
      <c r="P38" s="20" t="str">
        <f t="shared" si="0"/>
        <v>Moderado</v>
      </c>
      <c r="Q38" s="20">
        <f>IFERROR(VLOOKUP(N38,LISTAS!$Q$2:$R$4,2,0),"")</f>
        <v>5</v>
      </c>
      <c r="R38" s="20">
        <f>IFERROR(VLOOKUP(O38,LISTAS!$S$2:$T$4,2,0),"")</f>
        <v>3</v>
      </c>
      <c r="S38" s="20">
        <f t="shared" si="1"/>
        <v>15</v>
      </c>
      <c r="T38" s="20" t="str">
        <f t="shared" si="2"/>
        <v>Potencialmente no tolerable</v>
      </c>
      <c r="U38" s="20" t="str">
        <f t="shared" si="3"/>
        <v>No</v>
      </c>
      <c r="V38" s="31" t="s">
        <v>229</v>
      </c>
      <c r="W38" s="38"/>
      <c r="X38" s="35"/>
      <c r="Y38" s="35"/>
      <c r="Z38" s="35"/>
      <c r="AA38" s="35"/>
      <c r="AB38" s="37"/>
    </row>
    <row r="39" spans="1:28" s="33" customFormat="1" ht="74.25" customHeight="1">
      <c r="A39" s="129"/>
      <c r="B39" s="132"/>
      <c r="C39" s="66" t="s">
        <v>217</v>
      </c>
      <c r="D39" s="126"/>
      <c r="E39" s="126"/>
      <c r="F39" s="132"/>
      <c r="G39" s="132"/>
      <c r="H39" s="132"/>
      <c r="I39" s="132"/>
      <c r="J39" s="34" t="s">
        <v>12</v>
      </c>
      <c r="K39" s="35" t="s">
        <v>33</v>
      </c>
      <c r="L39" s="36" t="s">
        <v>35</v>
      </c>
      <c r="M39" s="40" t="s">
        <v>76</v>
      </c>
      <c r="N39" s="34" t="s">
        <v>60</v>
      </c>
      <c r="O39" s="36" t="s">
        <v>38</v>
      </c>
      <c r="P39" s="20" t="str">
        <f t="shared" ref="P39" si="7">IFERROR(IF(S39="","",IF(S39&lt;=10,"Bajo",IF(S39&lt;=15,"Moderado",IF(S39&gt;15,"Alto","")))),"")</f>
        <v>Bajo</v>
      </c>
      <c r="Q39" s="20">
        <f>IFERROR(VLOOKUP(N39,LISTAS!$Q$2:$R$4,2,0),"")</f>
        <v>5</v>
      </c>
      <c r="R39" s="20">
        <f>IFERROR(VLOOKUP(O39,LISTAS!$S$2:$T$4,2,0),"")</f>
        <v>1</v>
      </c>
      <c r="S39" s="20">
        <f t="shared" ref="S39" si="8">IFERROR(Q39*R39,"")</f>
        <v>5</v>
      </c>
      <c r="T39" s="20" t="str">
        <f t="shared" si="2"/>
        <v>Tolerable</v>
      </c>
      <c r="U39" s="20" t="str">
        <f t="shared" si="3"/>
        <v>No</v>
      </c>
      <c r="V39" s="31" t="s">
        <v>230</v>
      </c>
      <c r="W39" s="38"/>
      <c r="X39" s="35"/>
      <c r="Y39" s="35"/>
      <c r="Z39" s="35"/>
      <c r="AA39" s="35"/>
      <c r="AB39" s="37"/>
    </row>
    <row r="40" spans="1:28" s="33" customFormat="1" ht="74.25" customHeight="1">
      <c r="A40" s="129"/>
      <c r="B40" s="132"/>
      <c r="C40" s="66" t="s">
        <v>217</v>
      </c>
      <c r="D40" s="126"/>
      <c r="E40" s="126"/>
      <c r="F40" s="132"/>
      <c r="G40" s="132"/>
      <c r="H40" s="132"/>
      <c r="I40" s="132"/>
      <c r="J40" s="34" t="s">
        <v>13</v>
      </c>
      <c r="K40" s="35" t="s">
        <v>34</v>
      </c>
      <c r="L40" s="36" t="s">
        <v>35</v>
      </c>
      <c r="M40" s="40" t="s">
        <v>79</v>
      </c>
      <c r="N40" s="34" t="s">
        <v>60</v>
      </c>
      <c r="O40" s="36" t="s">
        <v>61</v>
      </c>
      <c r="P40" s="20" t="str">
        <f t="shared" si="0"/>
        <v>Alto</v>
      </c>
      <c r="Q40" s="20">
        <f>IFERROR(VLOOKUP(N40,LISTAS!$Q$2:$R$4,2,0),"")</f>
        <v>5</v>
      </c>
      <c r="R40" s="20">
        <f>IFERROR(VLOOKUP(O40,LISTAS!$S$2:$T$4,2,0),"")</f>
        <v>5</v>
      </c>
      <c r="S40" s="20">
        <f t="shared" si="1"/>
        <v>25</v>
      </c>
      <c r="T40" s="20" t="str">
        <f t="shared" si="2"/>
        <v>No tolerable</v>
      </c>
      <c r="U40" s="20" t="str">
        <f t="shared" si="3"/>
        <v>Si</v>
      </c>
      <c r="V40" s="31" t="s">
        <v>231</v>
      </c>
      <c r="W40" s="38"/>
      <c r="X40" s="35"/>
      <c r="Y40" s="35"/>
      <c r="Z40" s="35"/>
      <c r="AA40" s="35"/>
      <c r="AB40" s="37"/>
    </row>
    <row r="41" spans="1:28" s="33" customFormat="1" ht="74.25" customHeight="1">
      <c r="A41" s="130"/>
      <c r="B41" s="133"/>
      <c r="C41" s="66" t="s">
        <v>217</v>
      </c>
      <c r="D41" s="127"/>
      <c r="E41" s="127"/>
      <c r="F41" s="133"/>
      <c r="G41" s="133"/>
      <c r="H41" s="133"/>
      <c r="I41" s="133"/>
      <c r="J41" s="34" t="s">
        <v>11</v>
      </c>
      <c r="K41" s="35" t="s">
        <v>32</v>
      </c>
      <c r="L41" s="36" t="s">
        <v>48</v>
      </c>
      <c r="M41" s="40" t="s">
        <v>73</v>
      </c>
      <c r="N41" s="34" t="s">
        <v>60</v>
      </c>
      <c r="O41" s="36" t="s">
        <v>38</v>
      </c>
      <c r="P41" s="20" t="str">
        <f t="shared" si="0"/>
        <v>Bajo</v>
      </c>
      <c r="Q41" s="20">
        <f>IFERROR(VLOOKUP(N41,LISTAS!$Q$2:$R$4,2,0),"")</f>
        <v>5</v>
      </c>
      <c r="R41" s="20">
        <f>IFERROR(VLOOKUP(O41,LISTAS!$S$2:$T$4,2,0),"")</f>
        <v>1</v>
      </c>
      <c r="S41" s="20">
        <f t="shared" si="1"/>
        <v>5</v>
      </c>
      <c r="T41" s="20" t="str">
        <f t="shared" si="2"/>
        <v>Tolerable</v>
      </c>
      <c r="U41" s="20" t="str">
        <f t="shared" si="3"/>
        <v>No</v>
      </c>
      <c r="V41" s="31" t="s">
        <v>189</v>
      </c>
      <c r="W41" s="38"/>
      <c r="X41" s="35"/>
      <c r="Y41" s="35"/>
      <c r="Z41" s="35"/>
      <c r="AA41" s="35"/>
      <c r="AB41" s="37"/>
    </row>
    <row r="42" spans="1:28" s="33" customFormat="1" ht="74.25" customHeight="1">
      <c r="A42" s="128" t="s">
        <v>232</v>
      </c>
      <c r="B42" s="131" t="s">
        <v>233</v>
      </c>
      <c r="C42" s="66" t="s">
        <v>234</v>
      </c>
      <c r="D42" s="125" t="s">
        <v>235</v>
      </c>
      <c r="E42" s="125" t="s">
        <v>236</v>
      </c>
      <c r="F42" s="131" t="s">
        <v>2</v>
      </c>
      <c r="G42" s="131" t="s">
        <v>70</v>
      </c>
      <c r="H42" s="131" t="s">
        <v>24</v>
      </c>
      <c r="I42" s="131" t="s">
        <v>185</v>
      </c>
      <c r="J42" s="34" t="s">
        <v>9</v>
      </c>
      <c r="K42" s="35" t="s">
        <v>67</v>
      </c>
      <c r="L42" s="36" t="s">
        <v>35</v>
      </c>
      <c r="M42" s="40" t="s">
        <v>59</v>
      </c>
      <c r="N42" s="34" t="s">
        <v>60</v>
      </c>
      <c r="O42" s="36" t="s">
        <v>61</v>
      </c>
      <c r="P42" s="20" t="str">
        <f t="shared" si="0"/>
        <v>Alto</v>
      </c>
      <c r="Q42" s="20">
        <f>IFERROR(VLOOKUP(N42,LISTAS!$Q$2:$R$4,2,0),"")</f>
        <v>5</v>
      </c>
      <c r="R42" s="20">
        <f>IFERROR(VLOOKUP(O42,LISTAS!$S$2:$T$4,2,0),"")</f>
        <v>5</v>
      </c>
      <c r="S42" s="20">
        <f t="shared" si="1"/>
        <v>25</v>
      </c>
      <c r="T42" s="20" t="str">
        <f t="shared" si="2"/>
        <v>No tolerable</v>
      </c>
      <c r="U42" s="20" t="str">
        <f t="shared" si="3"/>
        <v>Si</v>
      </c>
      <c r="V42" s="88" t="s">
        <v>186</v>
      </c>
      <c r="W42" s="38"/>
      <c r="X42" s="35"/>
      <c r="Y42" s="35"/>
      <c r="Z42" s="35"/>
      <c r="AA42" s="35"/>
      <c r="AB42" s="37"/>
    </row>
    <row r="43" spans="1:28" s="33" customFormat="1" ht="74.25" customHeight="1">
      <c r="A43" s="129"/>
      <c r="B43" s="132"/>
      <c r="C43" s="66" t="s">
        <v>234</v>
      </c>
      <c r="D43" s="126"/>
      <c r="E43" s="126"/>
      <c r="F43" s="132"/>
      <c r="G43" s="132"/>
      <c r="H43" s="132"/>
      <c r="I43" s="132"/>
      <c r="J43" s="34" t="s">
        <v>10</v>
      </c>
      <c r="K43" s="35" t="s">
        <v>31</v>
      </c>
      <c r="L43" s="36" t="s">
        <v>35</v>
      </c>
      <c r="M43" s="40" t="s">
        <v>68</v>
      </c>
      <c r="N43" s="34" t="s">
        <v>60</v>
      </c>
      <c r="O43" s="36" t="s">
        <v>38</v>
      </c>
      <c r="P43" s="20" t="str">
        <f t="shared" si="0"/>
        <v>Bajo</v>
      </c>
      <c r="Q43" s="20">
        <f>IFERROR(VLOOKUP(N43,LISTAS!$Q$2:$R$4,2,0),"")</f>
        <v>5</v>
      </c>
      <c r="R43" s="20">
        <f>IFERROR(VLOOKUP(O43,LISTAS!$S$2:$T$4,2,0),"")</f>
        <v>1</v>
      </c>
      <c r="S43" s="20">
        <f t="shared" si="1"/>
        <v>5</v>
      </c>
      <c r="T43" s="20" t="str">
        <f t="shared" si="2"/>
        <v>Tolerable</v>
      </c>
      <c r="U43" s="20" t="str">
        <f t="shared" si="3"/>
        <v>No</v>
      </c>
      <c r="V43" s="31" t="s">
        <v>237</v>
      </c>
      <c r="W43" s="38"/>
      <c r="X43" s="35"/>
      <c r="Y43" s="35"/>
      <c r="Z43" s="35"/>
      <c r="AA43" s="35"/>
      <c r="AB43" s="37"/>
    </row>
    <row r="44" spans="1:28" s="33" customFormat="1" ht="74.25" customHeight="1">
      <c r="A44" s="129"/>
      <c r="B44" s="132"/>
      <c r="C44" s="66" t="s">
        <v>234</v>
      </c>
      <c r="D44" s="126"/>
      <c r="E44" s="126"/>
      <c r="F44" s="132"/>
      <c r="G44" s="132"/>
      <c r="H44" s="132"/>
      <c r="I44" s="132"/>
      <c r="J44" s="34" t="s">
        <v>13</v>
      </c>
      <c r="K44" s="35" t="s">
        <v>34</v>
      </c>
      <c r="L44" s="36" t="s">
        <v>35</v>
      </c>
      <c r="M44" s="40" t="s">
        <v>79</v>
      </c>
      <c r="N44" s="34" t="s">
        <v>60</v>
      </c>
      <c r="O44" s="36" t="s">
        <v>61</v>
      </c>
      <c r="P44" s="20" t="str">
        <f t="shared" si="0"/>
        <v>Alto</v>
      </c>
      <c r="Q44" s="20">
        <f>IFERROR(VLOOKUP(N44,LISTAS!$Q$2:$R$4,2,0),"")</f>
        <v>5</v>
      </c>
      <c r="R44" s="20">
        <f>IFERROR(VLOOKUP(O44,LISTAS!$S$2:$T$4,2,0),"")</f>
        <v>5</v>
      </c>
      <c r="S44" s="20">
        <f t="shared" si="1"/>
        <v>25</v>
      </c>
      <c r="T44" s="20" t="str">
        <f t="shared" si="2"/>
        <v>No tolerable</v>
      </c>
      <c r="U44" s="20" t="str">
        <f t="shared" si="3"/>
        <v>Si</v>
      </c>
      <c r="V44" s="31" t="s">
        <v>238</v>
      </c>
      <c r="W44" s="38"/>
      <c r="X44" s="35"/>
      <c r="Y44" s="35"/>
      <c r="Z44" s="35"/>
      <c r="AA44" s="35"/>
      <c r="AB44" s="37"/>
    </row>
    <row r="45" spans="1:28" s="33" customFormat="1" ht="74.25" customHeight="1">
      <c r="A45" s="130"/>
      <c r="B45" s="133"/>
      <c r="C45" s="66" t="s">
        <v>234</v>
      </c>
      <c r="D45" s="127"/>
      <c r="E45" s="127"/>
      <c r="F45" s="133"/>
      <c r="G45" s="133"/>
      <c r="H45" s="133"/>
      <c r="I45" s="133"/>
      <c r="J45" s="34" t="s">
        <v>11</v>
      </c>
      <c r="K45" s="35" t="s">
        <v>32</v>
      </c>
      <c r="L45" s="36" t="s">
        <v>48</v>
      </c>
      <c r="M45" s="40" t="s">
        <v>73</v>
      </c>
      <c r="N45" s="34" t="s">
        <v>60</v>
      </c>
      <c r="O45" s="36" t="s">
        <v>38</v>
      </c>
      <c r="P45" s="20" t="str">
        <f t="shared" si="0"/>
        <v>Bajo</v>
      </c>
      <c r="Q45" s="20">
        <f>IFERROR(VLOOKUP(N45,LISTAS!$Q$2:$R$4,2,0),"")</f>
        <v>5</v>
      </c>
      <c r="R45" s="20">
        <f>IFERROR(VLOOKUP(O45,LISTAS!$S$2:$T$4,2,0),"")</f>
        <v>1</v>
      </c>
      <c r="S45" s="20">
        <f t="shared" si="1"/>
        <v>5</v>
      </c>
      <c r="T45" s="20" t="str">
        <f t="shared" si="2"/>
        <v>Tolerable</v>
      </c>
      <c r="U45" s="20" t="str">
        <f t="shared" si="3"/>
        <v>No</v>
      </c>
      <c r="V45" s="31" t="s">
        <v>189</v>
      </c>
      <c r="W45" s="38"/>
      <c r="X45" s="35"/>
      <c r="Y45" s="35"/>
      <c r="Z45" s="35"/>
      <c r="AA45" s="35"/>
      <c r="AB45" s="37"/>
    </row>
    <row r="46" spans="1:28">
      <c r="J46" s="43"/>
      <c r="K46" s="33"/>
    </row>
    <row r="47" spans="1:28">
      <c r="J47" s="43"/>
      <c r="K47" s="33"/>
    </row>
    <row r="48" spans="1:28">
      <c r="J48" s="43"/>
      <c r="K48" s="33"/>
    </row>
    <row r="49" spans="10:11">
      <c r="J49" s="43"/>
      <c r="K49" s="33"/>
    </row>
    <row r="50" spans="10:11">
      <c r="J50" s="43"/>
      <c r="K50" s="33"/>
    </row>
    <row r="51" spans="10:11">
      <c r="J51" s="43"/>
      <c r="K51" s="33"/>
    </row>
    <row r="52" spans="10:11">
      <c r="J52" s="43"/>
      <c r="K52" s="33"/>
    </row>
    <row r="53" spans="10:11">
      <c r="J53" s="43"/>
      <c r="K53" s="33"/>
    </row>
    <row r="54" spans="10:11">
      <c r="J54" s="43"/>
      <c r="K54" s="33"/>
    </row>
    <row r="55" spans="10:11">
      <c r="J55" s="43"/>
      <c r="K55" s="33"/>
    </row>
    <row r="56" spans="10:11">
      <c r="J56" s="43"/>
      <c r="K56" s="33"/>
    </row>
    <row r="57" spans="10:11">
      <c r="J57" s="43"/>
      <c r="K57" s="33"/>
    </row>
    <row r="58" spans="10:11">
      <c r="J58" s="43"/>
      <c r="K58" s="33"/>
    </row>
    <row r="59" spans="10:11">
      <c r="J59" s="43"/>
      <c r="K59" s="33"/>
    </row>
    <row r="60" spans="10:11">
      <c r="J60" s="43"/>
      <c r="K60" s="33"/>
    </row>
    <row r="61" spans="10:11">
      <c r="J61" s="43"/>
      <c r="K61" s="33"/>
    </row>
    <row r="62" spans="10:11">
      <c r="J62" s="43"/>
      <c r="K62" s="33"/>
    </row>
    <row r="63" spans="10:11">
      <c r="J63" s="43"/>
      <c r="K63" s="33"/>
    </row>
    <row r="64" spans="10:11">
      <c r="J64" s="43"/>
      <c r="K64" s="33"/>
    </row>
    <row r="65" spans="10:11">
      <c r="J65" s="43"/>
      <c r="K65" s="33"/>
    </row>
    <row r="66" spans="10:11">
      <c r="J66" s="43"/>
      <c r="K66" s="33"/>
    </row>
    <row r="67" spans="10:11">
      <c r="J67" s="43"/>
      <c r="K67" s="33"/>
    </row>
    <row r="68" spans="10:11">
      <c r="J68" s="43"/>
      <c r="K68" s="33"/>
    </row>
    <row r="69" spans="10:11">
      <c r="J69" s="43"/>
      <c r="K69" s="33"/>
    </row>
    <row r="70" spans="10:11">
      <c r="J70" s="43"/>
      <c r="K70" s="33"/>
    </row>
    <row r="71" spans="10:11">
      <c r="J71" s="43"/>
      <c r="K71" s="33"/>
    </row>
    <row r="72" spans="10:11">
      <c r="J72" s="43"/>
      <c r="K72" s="33"/>
    </row>
    <row r="73" spans="10:11">
      <c r="J73" s="43"/>
      <c r="K73" s="33"/>
    </row>
    <row r="74" spans="10:11">
      <c r="J74" s="43"/>
      <c r="K74" s="33"/>
    </row>
    <row r="75" spans="10:11">
      <c r="J75" s="43"/>
      <c r="K75" s="33"/>
    </row>
    <row r="76" spans="10:11">
      <c r="J76" s="43"/>
      <c r="K76" s="33"/>
    </row>
    <row r="77" spans="10:11">
      <c r="J77" s="43"/>
      <c r="K77" s="33"/>
    </row>
    <row r="78" spans="10:11">
      <c r="J78" s="43"/>
      <c r="K78" s="33"/>
    </row>
    <row r="79" spans="10:11">
      <c r="J79" s="43"/>
      <c r="K79" s="33"/>
    </row>
  </sheetData>
  <sheetProtection formatCells="0" formatColumns="0" formatRows="0"/>
  <protectedRanges>
    <protectedRange algorithmName="SHA-512" hashValue="09jzJxAH+giazvQZmJXE//0PbwPk2MA19AcMNldQXcPcMJS1oCImliZCAhf2M6cySJZVX9tGxdCyjL9WdlsgIQ==" saltValue="sqwP5QeRd1XHfZLWWsfXpQ==" spinCount="100000" sqref="P7:U45" name="VALORACION"/>
  </protectedRanges>
  <autoFilter ref="A6:AB45" xr:uid="{00000000-0001-0000-0200-000000000000}"/>
  <mergeCells count="51">
    <mergeCell ref="B1:Y1"/>
    <mergeCell ref="B2:Y2"/>
    <mergeCell ref="B3:Y3"/>
    <mergeCell ref="B4:I5"/>
    <mergeCell ref="J4:K5"/>
    <mergeCell ref="N4:V4"/>
    <mergeCell ref="N5:V5"/>
    <mergeCell ref="W4:AB5"/>
    <mergeCell ref="Z1:AB1"/>
    <mergeCell ref="Z2:AB2"/>
    <mergeCell ref="Z3:AB3"/>
    <mergeCell ref="I29:I41"/>
    <mergeCell ref="A42:A45"/>
    <mergeCell ref="B42:B45"/>
    <mergeCell ref="D42:D45"/>
    <mergeCell ref="E42:E45"/>
    <mergeCell ref="F42:F45"/>
    <mergeCell ref="G42:G45"/>
    <mergeCell ref="H42:H45"/>
    <mergeCell ref="I42:I45"/>
    <mergeCell ref="A29:A41"/>
    <mergeCell ref="B29:B41"/>
    <mergeCell ref="D29:D41"/>
    <mergeCell ref="E29:E41"/>
    <mergeCell ref="F17:F28"/>
    <mergeCell ref="G17:G28"/>
    <mergeCell ref="F29:F41"/>
    <mergeCell ref="G29:G41"/>
    <mergeCell ref="H29:H41"/>
    <mergeCell ref="H17:H28"/>
    <mergeCell ref="I17:I28"/>
    <mergeCell ref="A7:A10"/>
    <mergeCell ref="B7:B10"/>
    <mergeCell ref="D7:D10"/>
    <mergeCell ref="E7:E10"/>
    <mergeCell ref="F7:F10"/>
    <mergeCell ref="G7:G10"/>
    <mergeCell ref="H7:H10"/>
    <mergeCell ref="I7:I10"/>
    <mergeCell ref="E11:E16"/>
    <mergeCell ref="F11:F16"/>
    <mergeCell ref="G11:G16"/>
    <mergeCell ref="H11:H16"/>
    <mergeCell ref="I11:I16"/>
    <mergeCell ref="E17:E28"/>
    <mergeCell ref="A11:A16"/>
    <mergeCell ref="D11:D16"/>
    <mergeCell ref="A17:A28"/>
    <mergeCell ref="B17:B28"/>
    <mergeCell ref="D17:D28"/>
    <mergeCell ref="B11:B16"/>
  </mergeCells>
  <conditionalFormatting sqref="L6">
    <cfRule type="containsText" dxfId="9" priority="6" operator="containsText" text="Negativo">
      <formula>NOT(ISERROR(SEARCH("Negativo",L6)))</formula>
    </cfRule>
    <cfRule type="containsText" dxfId="8" priority="7" operator="containsText" text="Positivo">
      <formula>NOT(ISERROR(SEARCH("Positivo",L6)))</formula>
    </cfRule>
  </conditionalFormatting>
  <conditionalFormatting sqref="L4:L1048576">
    <cfRule type="containsText" dxfId="7" priority="4" operator="containsText" text="Positivo">
      <formula>NOT(ISERROR(SEARCH("Positivo",L4)))</formula>
    </cfRule>
    <cfRule type="containsText" dxfId="6" priority="5" operator="containsText" text="Negativo">
      <formula>NOT(ISERROR(SEARCH("Negativo",L4)))</formula>
    </cfRule>
  </conditionalFormatting>
  <conditionalFormatting sqref="T6:T1048576">
    <cfRule type="containsText" dxfId="5" priority="1" operator="containsText" text="Potencialmente No Tolerable">
      <formula>NOT(ISERROR(SEARCH("Potencialmente No Tolerable",T6)))</formula>
    </cfRule>
    <cfRule type="containsText" dxfId="4" priority="2" operator="containsText" text="No Tolerable">
      <formula>NOT(ISERROR(SEARCH("No Tolerable",T6)))</formula>
    </cfRule>
    <cfRule type="containsText" dxfId="3" priority="3" operator="containsText" text="Tolerable">
      <formula>NOT(ISERROR(SEARCH("Tolerable",T6)))</formula>
    </cfRule>
  </conditionalFormatting>
  <dataValidations count="4">
    <dataValidation type="list" allowBlank="1" showInputMessage="1" showErrorMessage="1" sqref="G46:G65520" xr:uid="{C8083841-1EA7-4D0B-8D70-87D4674388ED}">
      <formula1>INDIRECT(G46)</formula1>
    </dataValidation>
    <dataValidation type="list" allowBlank="1" showInputMessage="1" showErrorMessage="1" sqref="G17 G11 G7 K7:K45" xr:uid="{97419C6A-D025-4E11-A94F-3B678553F0C5}">
      <formula1>INDIRECT(F7)</formula1>
    </dataValidation>
    <dataValidation type="list" allowBlank="1" showInputMessage="1" showErrorMessage="1" sqref="G42" xr:uid="{85F6EA86-73CF-4A91-AA4E-A93664A4FAB2}">
      <formula1>INDIRECT(F19)</formula1>
    </dataValidation>
    <dataValidation type="list" allowBlank="1" showInputMessage="1" showErrorMessage="1" sqref="G29" xr:uid="{B5E6A62E-44D7-4CDC-8365-44A367824CF0}">
      <formula1>INDIRECT(F18)</formula1>
    </dataValidation>
  </dataValidations>
  <pageMargins left="0.7" right="0.7" top="0.75" bottom="0.75" header="0.3" footer="0.3"/>
  <pageSetup paperSize="9" orientation="portrait" r:id="rId1"/>
  <ignoredErrors>
    <ignoredError sqref="P7:U7"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1FCDEBAA-ECCC-486C-8588-B8F1115F8A5B}">
          <x14:formula1>
            <xm:f>LISTAS!$A$1:$C$1</xm:f>
          </x14:formula1>
          <xm:sqref>F7 F11 F17 F29 F42</xm:sqref>
        </x14:dataValidation>
        <x14:dataValidation type="list" allowBlank="1" showInputMessage="1" showErrorMessage="1" xr:uid="{BA261094-5F3C-4764-A923-91E07488DD39}">
          <x14:formula1>
            <xm:f>LISTAS!$D$2:$D$4</xm:f>
          </x14:formula1>
          <xm:sqref>H7 H11 H17 H29 H42</xm:sqref>
        </x14:dataValidation>
        <x14:dataValidation type="list" allowBlank="1" showInputMessage="1" showErrorMessage="1" xr:uid="{83832EC8-05E8-4D9E-B944-4DE4EB5FE362}">
          <x14:formula1>
            <xm:f>LISTAS!$E$1:$N$1</xm:f>
          </x14:formula1>
          <xm:sqref>J7:J45</xm:sqref>
        </x14:dataValidation>
        <x14:dataValidation type="list" allowBlank="1" showInputMessage="1" showErrorMessage="1" xr:uid="{D1B07D2E-45BA-4596-A7C4-60AA2D39CC27}">
          <x14:formula1>
            <xm:f>LISTAS!$O$2:$O$3</xm:f>
          </x14:formula1>
          <xm:sqref>L7:L45</xm:sqref>
        </x14:dataValidation>
        <x14:dataValidation type="list" allowBlank="1" showInputMessage="1" showErrorMessage="1" xr:uid="{C2924BB2-6BBB-40B2-B311-989225926133}">
          <x14:formula1>
            <xm:f>LISTAS!$P$2:$P$9</xm:f>
          </x14:formula1>
          <xm:sqref>M7:M45</xm:sqref>
        </x14:dataValidation>
        <x14:dataValidation type="list" allowBlank="1" showInputMessage="1" showErrorMessage="1" xr:uid="{1C53C75D-85B3-4A68-A307-C5D792C7E94B}">
          <x14:formula1>
            <xm:f>LISTAS!$Q$2:$Q$4</xm:f>
          </x14:formula1>
          <xm:sqref>N7:N45</xm:sqref>
        </x14:dataValidation>
        <x14:dataValidation type="list" allowBlank="1" showInputMessage="1" showErrorMessage="1" xr:uid="{81D50377-7952-4117-8752-DDA98ACBEA06}">
          <x14:formula1>
            <xm:f>LISTAS!$S$2:$S$4</xm:f>
          </x14:formula1>
          <xm:sqref>O7:O45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2"/>
  <sheetViews>
    <sheetView topLeftCell="A8" workbookViewId="0">
      <selection activeCell="C7" sqref="C7"/>
    </sheetView>
  </sheetViews>
  <sheetFormatPr defaultColWidth="11.42578125" defaultRowHeight="18"/>
  <cols>
    <col min="1" max="1" width="56.140625" style="18" customWidth="1"/>
    <col min="2" max="2" width="23.85546875" style="18" bestFit="1" customWidth="1"/>
    <col min="3" max="3" width="17.28515625" style="19" bestFit="1" customWidth="1"/>
    <col min="4" max="16384" width="11.42578125" style="18"/>
  </cols>
  <sheetData>
    <row r="1" spans="1:4" ht="61.35" customHeight="1">
      <c r="A1" s="181" t="s">
        <v>239</v>
      </c>
      <c r="B1" s="181"/>
      <c r="C1" s="181"/>
      <c r="D1" s="181"/>
    </row>
    <row r="2" spans="1:4">
      <c r="A2"/>
      <c r="B2"/>
      <c r="C2" s="64"/>
    </row>
    <row r="3" spans="1:4">
      <c r="A3" s="77" t="s">
        <v>160</v>
      </c>
      <c r="B3" s="78" t="s">
        <v>240</v>
      </c>
    </row>
    <row r="4" spans="1:4">
      <c r="A4" s="77" t="s">
        <v>14</v>
      </c>
      <c r="B4" s="78" t="s">
        <v>240</v>
      </c>
    </row>
    <row r="5" spans="1:4">
      <c r="A5" s="77" t="s">
        <v>3</v>
      </c>
      <c r="B5" s="78" t="s">
        <v>240</v>
      </c>
    </row>
    <row r="6" spans="1:4" ht="18.75" thickBot="1">
      <c r="A6" s="11"/>
      <c r="B6" s="11"/>
    </row>
    <row r="7" spans="1:4" s="19" customFormat="1" ht="72.75" thickBot="1">
      <c r="A7" s="79" t="s">
        <v>166</v>
      </c>
      <c r="B7" s="79" t="s">
        <v>167</v>
      </c>
      <c r="C7" s="83" t="s">
        <v>241</v>
      </c>
    </row>
    <row r="8" spans="1:4" s="19" customFormat="1">
      <c r="A8" s="80" t="s">
        <v>6</v>
      </c>
      <c r="B8" s="78"/>
      <c r="C8" s="85">
        <v>20</v>
      </c>
    </row>
    <row r="9" spans="1:4" s="19" customFormat="1">
      <c r="A9" s="81" t="s">
        <v>9</v>
      </c>
      <c r="B9" s="78"/>
      <c r="C9" s="86">
        <v>19.181818181818183</v>
      </c>
    </row>
    <row r="10" spans="1:4">
      <c r="A10" s="81" t="s">
        <v>10</v>
      </c>
      <c r="B10" s="78"/>
      <c r="C10" s="86">
        <v>15</v>
      </c>
    </row>
    <row r="11" spans="1:4">
      <c r="A11" s="81" t="s">
        <v>13</v>
      </c>
      <c r="B11" s="78"/>
      <c r="C11" s="86">
        <v>25</v>
      </c>
    </row>
    <row r="12" spans="1:4">
      <c r="A12" s="81" t="s">
        <v>11</v>
      </c>
      <c r="B12" s="78"/>
      <c r="C12" s="86">
        <v>5</v>
      </c>
    </row>
    <row r="13" spans="1:4">
      <c r="A13" s="81" t="s">
        <v>4</v>
      </c>
      <c r="B13" s="78"/>
      <c r="C13" s="86">
        <v>13.571428571428571</v>
      </c>
    </row>
    <row r="14" spans="1:4">
      <c r="A14" s="81" t="s">
        <v>8</v>
      </c>
      <c r="B14" s="78"/>
      <c r="C14" s="86">
        <v>5</v>
      </c>
    </row>
    <row r="15" spans="1:4">
      <c r="A15" s="81" t="s">
        <v>5</v>
      </c>
      <c r="B15" s="78"/>
      <c r="C15" s="86">
        <v>14</v>
      </c>
    </row>
    <row r="16" spans="1:4" ht="18.75" thickBot="1">
      <c r="A16" s="82" t="s">
        <v>12</v>
      </c>
      <c r="B16" s="78"/>
      <c r="C16" s="87">
        <v>5</v>
      </c>
    </row>
    <row r="17" spans="1:3" hidden="1">
      <c r="A17" s="78" t="s">
        <v>242</v>
      </c>
      <c r="B17" s="78"/>
      <c r="C17" s="84">
        <v>14.85</v>
      </c>
    </row>
    <row r="18" spans="1:3">
      <c r="A18"/>
      <c r="B18"/>
      <c r="C18"/>
    </row>
    <row r="19" spans="1:3">
      <c r="A19"/>
      <c r="B19"/>
      <c r="C19" s="65"/>
    </row>
    <row r="20" spans="1:3">
      <c r="A20"/>
      <c r="B20"/>
      <c r="C20" s="65"/>
    </row>
    <row r="21" spans="1:3">
      <c r="A21"/>
      <c r="B21"/>
      <c r="C21" s="65"/>
    </row>
    <row r="22" spans="1:3">
      <c r="A22"/>
      <c r="B22"/>
      <c r="C22" s="65"/>
    </row>
    <row r="23" spans="1:3" ht="18.75" thickBot="1">
      <c r="A23"/>
      <c r="B23"/>
      <c r="C23" s="65"/>
    </row>
    <row r="24" spans="1:3">
      <c r="A24"/>
      <c r="B24"/>
      <c r="C24" s="65"/>
    </row>
    <row r="25" spans="1:3">
      <c r="A25"/>
      <c r="B25"/>
      <c r="C25" s="65"/>
    </row>
    <row r="26" spans="1:3">
      <c r="A26"/>
      <c r="B26"/>
      <c r="C26" s="65"/>
    </row>
    <row r="27" spans="1:3">
      <c r="A27"/>
      <c r="B27"/>
      <c r="C27" s="65"/>
    </row>
    <row r="28" spans="1:3">
      <c r="A28"/>
      <c r="B28"/>
      <c r="C28" s="65"/>
    </row>
    <row r="29" spans="1:3" ht="18.75" thickBot="1">
      <c r="A29"/>
      <c r="B29"/>
      <c r="C29" s="65"/>
    </row>
    <row r="30" spans="1:3">
      <c r="A30"/>
      <c r="B30"/>
      <c r="C30" s="65"/>
    </row>
    <row r="31" spans="1:3">
      <c r="A31"/>
      <c r="B31"/>
      <c r="C31" s="65"/>
    </row>
    <row r="32" spans="1:3">
      <c r="A32"/>
      <c r="B32"/>
      <c r="C32" s="65"/>
    </row>
  </sheetData>
  <mergeCells count="1">
    <mergeCell ref="A1:D1"/>
  </mergeCells>
  <conditionalFormatting pivot="1" sqref="C8:C17">
    <cfRule type="cellIs" dxfId="2" priority="3" operator="between">
      <formula>0</formula>
      <formula>10</formula>
    </cfRule>
  </conditionalFormatting>
  <conditionalFormatting pivot="1" sqref="C8:C17">
    <cfRule type="cellIs" dxfId="1" priority="2" operator="between">
      <formula>10.05</formula>
      <formula>15</formula>
    </cfRule>
  </conditionalFormatting>
  <conditionalFormatting pivot="1" sqref="C8:C17">
    <cfRule type="cellIs" dxfId="0" priority="1" operator="greaterThan">
      <formula>15.01</formula>
    </cfRule>
  </conditionalFormatting>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4E7CDB-E53A-45CA-9E7D-A8CCBFA91FB5}"/>
</file>

<file path=customXml/itemProps2.xml><?xml version="1.0" encoding="utf-8"?>
<ds:datastoreItem xmlns:ds="http://schemas.openxmlformats.org/officeDocument/2006/customXml" ds:itemID="{CE8CBD04-F9E2-4A5D-8210-97BD37642B55}"/>
</file>

<file path=customXml/itemProps3.xml><?xml version="1.0" encoding="utf-8"?>
<ds:datastoreItem xmlns:ds="http://schemas.openxmlformats.org/officeDocument/2006/customXml" ds:itemID="{225F0E81-418F-45B2-B3D7-ECD3DAA1E9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