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IESGOS_ANM\RIESGOS GESTION 2019\"/>
    </mc:Choice>
  </mc:AlternateContent>
  <bookViews>
    <workbookView xWindow="0" yWindow="0" windowWidth="28800" windowHeight="12435" tabRatio="981"/>
  </bookViews>
  <sheets>
    <sheet name="Portada" sheetId="1" r:id="rId1"/>
    <sheet name="Planeación" sheetId="3" r:id="rId2"/>
    <sheet name="Evaluacion" sheetId="5" r:id="rId3"/>
    <sheet name="Documental" sheetId="6" r:id="rId4"/>
    <sheet name="Juridica" sheetId="8" r:id="rId5"/>
    <sheet name="Talento Humano" sheetId="9" r:id="rId6"/>
    <sheet name="Tecnologia" sheetId="10" r:id="rId7"/>
    <sheet name="Financiera" sheetId="11" r:id="rId8"/>
    <sheet name="Bienes y Ser" sheetId="12" r:id="rId9"/>
    <sheet name="Adquisicion" sheetId="1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9" hidden="1">Adquisicion!#REF!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22" l="1"/>
  <c r="O25" i="22" s="1"/>
  <c r="H25" i="22"/>
  <c r="G25" i="22"/>
  <c r="F25" i="22"/>
  <c r="E25" i="22"/>
  <c r="D25" i="22"/>
  <c r="C25" i="22"/>
  <c r="B25" i="22"/>
  <c r="N24" i="22"/>
  <c r="O24" i="22" s="1"/>
  <c r="H24" i="22"/>
  <c r="G24" i="22"/>
  <c r="F24" i="22"/>
  <c r="E24" i="22"/>
  <c r="D24" i="22"/>
  <c r="C24" i="22"/>
  <c r="B24" i="22"/>
  <c r="N23" i="22"/>
  <c r="O23" i="22" s="1"/>
  <c r="H23" i="22"/>
  <c r="G23" i="22"/>
  <c r="F23" i="22"/>
  <c r="E23" i="22"/>
  <c r="D23" i="22"/>
  <c r="C23" i="22"/>
  <c r="B23" i="22"/>
  <c r="O22" i="22"/>
  <c r="N22" i="22"/>
  <c r="H22" i="22"/>
  <c r="G22" i="22"/>
  <c r="F22" i="22"/>
  <c r="E22" i="22"/>
  <c r="D22" i="22"/>
  <c r="C22" i="22"/>
  <c r="B22" i="22"/>
  <c r="O20" i="22"/>
  <c r="N20" i="22"/>
  <c r="H20" i="22"/>
  <c r="G20" i="22"/>
  <c r="F20" i="22"/>
  <c r="E20" i="22"/>
  <c r="D20" i="22"/>
  <c r="C20" i="22"/>
  <c r="B20" i="22"/>
  <c r="O19" i="22"/>
  <c r="N19" i="22"/>
  <c r="H19" i="22"/>
  <c r="G19" i="22"/>
  <c r="F19" i="22"/>
  <c r="E19" i="22"/>
  <c r="D19" i="22"/>
  <c r="C19" i="22"/>
  <c r="B19" i="22"/>
  <c r="O18" i="22"/>
  <c r="N18" i="22"/>
  <c r="H18" i="22"/>
  <c r="G18" i="22"/>
  <c r="F18" i="22"/>
  <c r="E18" i="22"/>
  <c r="D18" i="22"/>
  <c r="C18" i="22"/>
  <c r="B18" i="22"/>
  <c r="O17" i="22"/>
  <c r="N17" i="22"/>
  <c r="H17" i="22"/>
  <c r="G17" i="22"/>
  <c r="F17" i="22"/>
  <c r="E17" i="22"/>
  <c r="D17" i="22"/>
  <c r="C17" i="22"/>
  <c r="B17" i="22"/>
  <c r="N16" i="22"/>
  <c r="O16" i="22" s="1"/>
  <c r="H16" i="22"/>
  <c r="G16" i="22"/>
  <c r="F16" i="22"/>
  <c r="E16" i="22"/>
  <c r="D16" i="22"/>
  <c r="C16" i="22"/>
  <c r="B16" i="22"/>
  <c r="N15" i="22"/>
  <c r="O15" i="22" s="1"/>
  <c r="H15" i="22"/>
  <c r="G15" i="22"/>
  <c r="F15" i="22"/>
  <c r="E15" i="22"/>
  <c r="D15" i="22"/>
  <c r="C15" i="22"/>
  <c r="B15" i="22"/>
  <c r="N14" i="22"/>
  <c r="O14" i="22" s="1"/>
  <c r="H14" i="22"/>
  <c r="G14" i="22"/>
  <c r="F14" i="22"/>
  <c r="E14" i="22"/>
  <c r="D14" i="22"/>
  <c r="C14" i="22"/>
  <c r="B14" i="22"/>
  <c r="N13" i="22"/>
  <c r="O13" i="22" s="1"/>
  <c r="H13" i="22"/>
  <c r="G13" i="22"/>
  <c r="F13" i="22"/>
  <c r="E13" i="22"/>
  <c r="D13" i="22"/>
  <c r="C13" i="22"/>
  <c r="B13" i="22"/>
  <c r="N12" i="22"/>
  <c r="O12" i="22" s="1"/>
  <c r="H12" i="22"/>
  <c r="G12" i="22"/>
  <c r="F12" i="22"/>
  <c r="E12" i="22"/>
  <c r="D12" i="22"/>
  <c r="C12" i="22"/>
  <c r="B12" i="22"/>
  <c r="O11" i="22"/>
  <c r="N11" i="22"/>
  <c r="H11" i="22"/>
  <c r="G11" i="22"/>
  <c r="F11" i="22"/>
  <c r="E11" i="22"/>
  <c r="D11" i="22"/>
  <c r="C11" i="22"/>
  <c r="B11" i="22"/>
  <c r="O10" i="22"/>
  <c r="N10" i="22"/>
  <c r="H10" i="22"/>
  <c r="G10" i="22"/>
  <c r="F10" i="22"/>
  <c r="E10" i="22"/>
  <c r="D10" i="22"/>
  <c r="C10" i="22"/>
  <c r="B10" i="22"/>
  <c r="O9" i="22"/>
  <c r="N9" i="22"/>
  <c r="H9" i="22"/>
  <c r="G9" i="22"/>
  <c r="I9" i="22" s="1"/>
  <c r="J9" i="22" s="1"/>
  <c r="F9" i="22"/>
  <c r="E9" i="22"/>
  <c r="D9" i="22"/>
  <c r="C9" i="22"/>
  <c r="B9" i="22"/>
  <c r="I12" i="22" l="1"/>
  <c r="J12" i="22" s="1"/>
  <c r="I15" i="22"/>
  <c r="J15" i="22" s="1"/>
  <c r="I16" i="22"/>
  <c r="J16" i="22" s="1"/>
  <c r="I17" i="22"/>
  <c r="J17" i="22" s="1"/>
  <c r="I19" i="22"/>
  <c r="J19" i="22" s="1"/>
  <c r="I11" i="22"/>
  <c r="J11" i="22" s="1"/>
  <c r="I10" i="22"/>
  <c r="J10" i="22" s="1"/>
  <c r="I20" i="22"/>
  <c r="J20" i="22" s="1"/>
  <c r="I22" i="22"/>
  <c r="J22" i="22" s="1"/>
  <c r="I23" i="22"/>
  <c r="J23" i="22" s="1"/>
  <c r="I13" i="22"/>
  <c r="J13" i="22" s="1"/>
  <c r="I14" i="22"/>
  <c r="J14" i="22" s="1"/>
  <c r="I18" i="22"/>
  <c r="J18" i="22" s="1"/>
  <c r="I24" i="22"/>
  <c r="J24" i="22" s="1"/>
  <c r="I25" i="22"/>
  <c r="J25" i="22" s="1"/>
  <c r="N10" i="2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15" i="19" l="1"/>
  <c r="J15" i="19" s="1"/>
  <c r="I5" i="19"/>
  <c r="J5" i="19" s="1"/>
  <c r="I6" i="19"/>
  <c r="J6" i="19" s="1"/>
  <c r="I17" i="19"/>
  <c r="J17" i="19" s="1"/>
  <c r="I10" i="19"/>
  <c r="J10" i="19" s="1"/>
  <c r="I12" i="19"/>
  <c r="J12" i="19" s="1"/>
  <c r="O15" i="18" l="1"/>
  <c r="N15" i="18"/>
  <c r="H15" i="18"/>
  <c r="G15" i="18"/>
  <c r="F15" i="18"/>
  <c r="E15" i="18"/>
  <c r="D15" i="18"/>
  <c r="C15" i="18"/>
  <c r="B15" i="18"/>
  <c r="N14" i="18"/>
  <c r="O14" i="18" s="1"/>
  <c r="H14" i="18"/>
  <c r="G14" i="18"/>
  <c r="F14" i="18"/>
  <c r="E14" i="18"/>
  <c r="D14" i="18"/>
  <c r="C14" i="18"/>
  <c r="B14" i="18"/>
  <c r="N13" i="18"/>
  <c r="O13" i="18" s="1"/>
  <c r="H13" i="18"/>
  <c r="G13" i="18"/>
  <c r="F13" i="18"/>
  <c r="E13" i="18"/>
  <c r="D13" i="18"/>
  <c r="C13" i="18"/>
  <c r="B13" i="18"/>
  <c r="N12" i="18"/>
  <c r="O12" i="18" s="1"/>
  <c r="H12" i="18"/>
  <c r="G12" i="18"/>
  <c r="F12" i="18"/>
  <c r="E12" i="18"/>
  <c r="D12" i="18"/>
  <c r="C12" i="18"/>
  <c r="B12" i="18"/>
  <c r="I12" i="18" l="1"/>
  <c r="J12" i="18" s="1"/>
  <c r="I13" i="18"/>
  <c r="J13" i="18" s="1"/>
  <c r="I14" i="18"/>
  <c r="J14" i="18" s="1"/>
  <c r="I15" i="18"/>
  <c r="J15" i="18" s="1"/>
  <c r="O10" i="16"/>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F10" i="15"/>
  <c r="E10" i="15"/>
  <c r="D10" i="15"/>
  <c r="C10" i="15"/>
  <c r="B10" i="15"/>
  <c r="N9" i="15"/>
  <c r="O9" i="15" s="1"/>
  <c r="K9" i="15"/>
  <c r="H9" i="15"/>
  <c r="G9" i="15"/>
  <c r="F9" i="15"/>
  <c r="E9" i="15"/>
  <c r="D9" i="15"/>
  <c r="C9" i="15"/>
  <c r="B9" i="15"/>
  <c r="I10" i="15" l="1"/>
  <c r="I9" i="15"/>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I9" i="14" s="1"/>
  <c r="J9" i="14" s="1"/>
  <c r="F9" i="14"/>
  <c r="E9" i="14"/>
  <c r="D9" i="14"/>
  <c r="C9" i="14"/>
  <c r="B9" i="14"/>
  <c r="I16" i="14" l="1"/>
  <c r="J16" i="14" s="1"/>
  <c r="I25" i="14"/>
  <c r="J25" i="14" s="1"/>
  <c r="I13" i="14"/>
  <c r="J13" i="14" s="1"/>
  <c r="I19" i="14"/>
  <c r="J19" i="14" s="1"/>
  <c r="I24" i="14"/>
  <c r="J24" i="14" s="1"/>
  <c r="O14" i="13" l="1"/>
  <c r="N14" i="13"/>
  <c r="H14" i="13"/>
  <c r="G14" i="13"/>
  <c r="F14" i="13"/>
  <c r="E14" i="13"/>
  <c r="D14" i="13"/>
  <c r="C14" i="13"/>
  <c r="B14" i="13"/>
  <c r="O13" i="13"/>
  <c r="N13" i="13"/>
  <c r="H13" i="13"/>
  <c r="G13" i="13"/>
  <c r="I13" i="13" s="1"/>
  <c r="J13" i="13" s="1"/>
  <c r="F13" i="13"/>
  <c r="E13" i="13"/>
  <c r="D13" i="13"/>
  <c r="C13" i="13"/>
  <c r="B13" i="13"/>
  <c r="O12" i="13"/>
  <c r="N12" i="13"/>
  <c r="H12" i="13"/>
  <c r="G12" i="13"/>
  <c r="F12" i="13"/>
  <c r="E12" i="13"/>
  <c r="D12" i="13"/>
  <c r="C12" i="13"/>
  <c r="B12" i="13"/>
  <c r="O11" i="13"/>
  <c r="N11" i="13"/>
  <c r="H11" i="13"/>
  <c r="G11" i="13"/>
  <c r="F11" i="13"/>
  <c r="E11" i="13"/>
  <c r="D11" i="13"/>
  <c r="C11" i="13"/>
  <c r="B11" i="13"/>
  <c r="N10" i="13"/>
  <c r="O10" i="13" s="1"/>
  <c r="H10" i="13"/>
  <c r="G10" i="13"/>
  <c r="F10" i="13"/>
  <c r="E10" i="13"/>
  <c r="D10" i="13"/>
  <c r="C10" i="13"/>
  <c r="B10" i="13"/>
  <c r="O9" i="13"/>
  <c r="N9" i="13"/>
  <c r="H9" i="13"/>
  <c r="G9" i="13"/>
  <c r="F9" i="13"/>
  <c r="E9" i="13"/>
  <c r="D9" i="13"/>
  <c r="C9" i="13"/>
  <c r="B9" i="13"/>
  <c r="I9" i="13" l="1"/>
  <c r="J9" i="13" s="1"/>
  <c r="I10" i="13"/>
  <c r="J10" i="13" s="1"/>
  <c r="I14" i="13"/>
  <c r="J14" i="13" s="1"/>
  <c r="I12" i="13"/>
  <c r="J12" i="13" s="1"/>
  <c r="I11" i="13"/>
  <c r="J11" i="13"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I12" i="11" s="1"/>
  <c r="J12" i="11" s="1"/>
  <c r="F12" i="11"/>
  <c r="E12" i="11"/>
  <c r="D12" i="11"/>
  <c r="C12" i="11"/>
  <c r="B12" i="11"/>
  <c r="I15" i="11" l="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H25" i="10"/>
  <c r="M25" i="10" s="1"/>
  <c r="G25" i="10"/>
  <c r="L25" i="10" s="1"/>
  <c r="F25" i="10"/>
  <c r="E25" i="10"/>
  <c r="D25" i="10"/>
  <c r="C25" i="10"/>
  <c r="B25" i="10"/>
  <c r="H20" i="10"/>
  <c r="M20" i="10" s="1"/>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I25" i="10" l="1"/>
  <c r="J25" i="10" s="1"/>
  <c r="N32" i="10"/>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O18" i="9" l="1"/>
  <c r="N18" i="9"/>
  <c r="J18" i="9"/>
  <c r="H18" i="9"/>
  <c r="G18" i="9"/>
  <c r="F18" i="9"/>
  <c r="E18" i="9"/>
  <c r="D18" i="9"/>
  <c r="C18" i="9"/>
  <c r="B18" i="9"/>
  <c r="O15" i="9"/>
  <c r="N15" i="9"/>
  <c r="J15" i="9"/>
  <c r="H15" i="9"/>
  <c r="G15" i="9"/>
  <c r="F15" i="9"/>
  <c r="E15" i="9"/>
  <c r="D15" i="9"/>
  <c r="C15" i="9"/>
  <c r="B15" i="9"/>
  <c r="O14" i="9"/>
  <c r="N14" i="9"/>
  <c r="J14" i="9"/>
  <c r="H14" i="9"/>
  <c r="G14" i="9"/>
  <c r="F14" i="9"/>
  <c r="E14" i="9"/>
  <c r="D14" i="9"/>
  <c r="C14" i="9"/>
  <c r="B14" i="9"/>
  <c r="O13" i="9"/>
  <c r="N13" i="9"/>
  <c r="J13" i="9"/>
  <c r="H13" i="9"/>
  <c r="G13" i="9"/>
  <c r="I13" i="9" s="1"/>
  <c r="F13" i="9"/>
  <c r="E13" i="9"/>
  <c r="D13" i="9"/>
  <c r="C13" i="9"/>
  <c r="B13" i="9"/>
  <c r="O12" i="9"/>
  <c r="N12" i="9"/>
  <c r="H12" i="9"/>
  <c r="G12" i="9"/>
  <c r="F12" i="9"/>
  <c r="E12" i="9"/>
  <c r="D12" i="9"/>
  <c r="C12" i="9"/>
  <c r="B12" i="9"/>
  <c r="O11" i="9"/>
  <c r="N11" i="9"/>
  <c r="J11" i="9"/>
  <c r="H11" i="9"/>
  <c r="G11" i="9"/>
  <c r="F11" i="9"/>
  <c r="E11" i="9"/>
  <c r="D11" i="9"/>
  <c r="C11" i="9"/>
  <c r="B11" i="9"/>
  <c r="O10" i="9"/>
  <c r="N10" i="9"/>
  <c r="H10" i="9"/>
  <c r="G10" i="9"/>
  <c r="F10" i="9"/>
  <c r="E10" i="9"/>
  <c r="D10" i="9"/>
  <c r="C10" i="9"/>
  <c r="B10" i="9"/>
  <c r="O9" i="9"/>
  <c r="N9" i="9"/>
  <c r="H9" i="9"/>
  <c r="G9" i="9"/>
  <c r="F9" i="9"/>
  <c r="E9" i="9"/>
  <c r="D9" i="9"/>
  <c r="C9" i="9"/>
  <c r="B9" i="9"/>
  <c r="I10" i="9" l="1"/>
  <c r="J10" i="9" s="1"/>
  <c r="I9" i="9"/>
  <c r="J9" i="9" s="1"/>
  <c r="I11" i="9"/>
  <c r="I12" i="9"/>
  <c r="J12" i="9"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9" i="6" l="1"/>
  <c r="N9" i="6"/>
  <c r="H9" i="6"/>
  <c r="G9" i="6"/>
  <c r="F9" i="6"/>
  <c r="E9" i="6"/>
  <c r="D9" i="6"/>
  <c r="C9" i="6"/>
  <c r="B9" i="6"/>
  <c r="I9" i="6" l="1"/>
  <c r="J9" i="6" s="1"/>
  <c r="O11" i="5"/>
  <c r="N11" i="5"/>
  <c r="H11" i="5"/>
  <c r="G11" i="5"/>
  <c r="I11" i="5" s="1"/>
  <c r="J11" i="5" s="1"/>
  <c r="F11" i="5"/>
  <c r="E11" i="5"/>
  <c r="D11" i="5"/>
  <c r="C11" i="5"/>
  <c r="B11" i="5"/>
  <c r="O10" i="5"/>
  <c r="N10" i="5"/>
  <c r="H10" i="5"/>
  <c r="G10" i="5"/>
  <c r="F10" i="5"/>
  <c r="E10" i="5"/>
  <c r="D10" i="5"/>
  <c r="C10" i="5"/>
  <c r="B10" i="5"/>
  <c r="O9" i="5"/>
  <c r="N9" i="5"/>
  <c r="H9" i="5"/>
  <c r="G9" i="5"/>
  <c r="F9" i="5"/>
  <c r="E9" i="5"/>
  <c r="D9" i="5"/>
  <c r="C9" i="5"/>
  <c r="B9" i="5"/>
  <c r="I9" i="5" l="1"/>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B13" i="3"/>
  <c r="C13" i="3"/>
  <c r="D13" i="3"/>
  <c r="E13" i="3"/>
  <c r="F13" i="3"/>
  <c r="G13" i="3"/>
  <c r="H13" i="3"/>
  <c r="N13" i="3"/>
  <c r="O13" i="3"/>
  <c r="B14" i="3"/>
  <c r="C14" i="3"/>
  <c r="D14" i="3"/>
  <c r="E14" i="3"/>
  <c r="F14" i="3"/>
  <c r="G14" i="3"/>
  <c r="H14" i="3"/>
  <c r="N14" i="3"/>
  <c r="O14" i="3"/>
  <c r="I13" i="3" l="1"/>
  <c r="J13" i="3" s="1"/>
  <c r="I9" i="3"/>
  <c r="J9" i="3" s="1"/>
  <c r="I14" i="3"/>
  <c r="J14"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<sst xmlns="http://schemas.openxmlformats.org/spreadsheetml/2006/main" count="1464" uniqueCount="449">
  <si>
    <t>VIGENCIA 2019</t>
  </si>
  <si>
    <t>Consolidó: Yesnith Suárez Ariza</t>
  </si>
  <si>
    <t>MAPA DE RIESGOS GESTIÓN</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</si>
  <si>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</si>
  <si>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</si>
  <si>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</si>
  <si>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</si>
  <si>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</si>
  <si>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Cronograma con seguimiento y correo electrónico
2. Actas y/o listados de asistencia.</t>
  </si>
  <si>
    <t>1. Realizar seguimiento al cumplimiento del cronograma para el registro y/o actualización de los proyectos de inversión de la Entidad.
2. Realizar mesas de trabajo trimestralmente para el seguimiento a la ejecución de los  proyectos. y al Plan Anual de Adquisiciones de cada proyecto.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</si>
  <si>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</si>
  <si>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</si>
  <si>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</si>
  <si>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</si>
  <si>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</si>
  <si>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</si>
  <si>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</si>
  <si>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</si>
  <si>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</si>
  <si>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</si>
  <si>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</si>
  <si>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</si>
  <si>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</si>
  <si>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</si>
  <si>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</si>
  <si>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</si>
  <si>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</si>
  <si>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</si>
  <si>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</si>
  <si>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</si>
  <si>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</si>
  <si>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</si>
  <si>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</si>
  <si>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</si>
  <si>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</si>
  <si>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</si>
  <si>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</si>
  <si>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</si>
  <si>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</si>
  <si>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</si>
  <si>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</si>
  <si>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</si>
  <si>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</si>
  <si>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</si>
  <si>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</si>
  <si>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</si>
  <si>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</si>
  <si>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</si>
  <si>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</si>
  <si>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</si>
  <si>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</si>
  <si>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</si>
  <si>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</si>
  <si>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</si>
  <si>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</si>
  <si>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</si>
  <si>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</si>
  <si>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</si>
  <si>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</si>
  <si>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</si>
  <si>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</si>
  <si>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</si>
  <si>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</si>
  <si>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</si>
  <si>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</si>
  <si>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</si>
  <si>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</si>
  <si>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</si>
  <si>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</si>
  <si>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</si>
  <si>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</si>
  <si>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</si>
  <si>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</si>
  <si>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</si>
  <si>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</si>
  <si>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</si>
  <si>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</si>
  <si>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</si>
  <si>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</si>
  <si>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</si>
  <si>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</si>
  <si>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</si>
  <si>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</si>
  <si>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</si>
  <si>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</si>
  <si>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</si>
  <si>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</si>
  <si>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</si>
  <si>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</si>
  <si>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</si>
  <si>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</si>
  <si>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</si>
  <si>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</si>
  <si>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</si>
  <si>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</si>
  <si>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</si>
  <si>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</si>
  <si>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</si>
  <si>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</si>
  <si>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</si>
  <si>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</si>
  <si>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</si>
  <si>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</si>
  <si>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</si>
  <si>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</si>
  <si>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 PLANEACIÓN ESTRATEGICA</t>
  </si>
  <si>
    <t>1. Saneamiento Ambiental en la Sede Central, Archivo Central e Histórico y en los Puntos de Atención Regional PAR
2. Socialización conservación de archivo físico</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</si>
  <si>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</si>
  <si>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</si>
  <si>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</si>
  <si>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</si>
  <si>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</si>
  <si>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</si>
  <si>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</si>
  <si>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</si>
  <si>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</si>
  <si>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</si>
  <si>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</si>
  <si>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</si>
  <si>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</si>
  <si>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</si>
  <si>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</si>
  <si>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</si>
  <si>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</si>
  <si>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</si>
  <si>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</si>
  <si>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</si>
  <si>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</si>
  <si>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</si>
  <si>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</si>
  <si>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</si>
  <si>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</si>
  <si>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</si>
  <si>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</si>
  <si>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</si>
  <si>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</si>
  <si>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</si>
  <si>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AGENCIA NACIONAL DE MINERÍA
MAPA DE RIESGOS DE GESTIÓN - GESTIÓN DOCUMENTAL</t>
  </si>
  <si>
    <t>1. Seguimiento indicadores POA y PES de Min Minas trimestralmente.
2. Seguimiento cronograma de actividades del Plan Estratégico.
3. Seguimiento Ejecución Presupuestal de GGTH</t>
  </si>
  <si>
    <t>1. Realizar seguimiento trimestral de los indicadores desde planeación y la vicepresidencia.</t>
  </si>
  <si>
    <t>Calculo de indicadores</t>
  </si>
  <si>
    <t>Coordinador Gestión Talento Humano</t>
  </si>
  <si>
    <t>1. Delegación en sólo una (1) persona la responsabilidad del manejo y actualización de la información.
2. Revisión por otro funcionario de la veracidad de la información</t>
  </si>
  <si>
    <t>2. Revisar que todas las certificaciones generadas en el Grupo de Talento Humano lleve el visto bueno de quienes elaboran, revisan y aprueban. revisan en el documento</t>
  </si>
  <si>
    <t xml:space="preserve">Certificaciones con validaciones </t>
  </si>
  <si>
    <t>1. Preliquidación de nómina
2. Revisión de la versión final antes de trámite de pago</t>
  </si>
  <si>
    <t>3. Revisar que la liquidación de la nomina presente los registros de firma de quienes elaboran, revisan y aprueban el documento.</t>
  </si>
  <si>
    <t>Liquidación de nomina con validaciones</t>
  </si>
  <si>
    <t xml:space="preserve">1. Lista de chequeo de los documentos que deben reposar en la historia laboral.
2. Custodia de sólo un servidor de las historias laborales.
3. Registro de préstamo y retorno de las historias laborales para revisión de otros servidores
</t>
  </si>
  <si>
    <t>1. Revisar que todas las historias laborales tengan la lista de chequeo y hoja de control que detalla el contenido de la documentación que contiene la carpeta.</t>
  </si>
  <si>
    <t>Lista de chequeo y hoja de control</t>
  </si>
  <si>
    <t>1. Definir oportunamente los recursos que se requerirán de acuerdo con la planeación de las actividades para garantizar su apropiación.
2. Definir las responsabilidades equitativamente dentro del cronograma de ejecución de las mismas para garantizar su cumplimiento</t>
  </si>
  <si>
    <t>1. Realizar seguimiento al cumplimiento de los requisitos establecidos en la Resolución No 104 de 2017 para garantizar la implementación del SGSST.</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</si>
  <si>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</si>
  <si>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</si>
  <si>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</si>
  <si>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</si>
  <si>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</si>
  <si>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</si>
  <si>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</si>
  <si>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</si>
  <si>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</si>
  <si>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</si>
  <si>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</si>
  <si>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</si>
  <si>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</si>
  <si>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</si>
  <si>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</si>
  <si>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</si>
  <si>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</si>
  <si>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</si>
  <si>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AGENCIA NACIONAL DE MINERÍA
MAPA DE RIESGOS DE GESTIÓN - GESTIÓN DEL TALENTO HUMANO</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</si>
  <si>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</si>
  <si>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</si>
  <si>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</si>
  <si>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</si>
  <si>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</si>
  <si>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</si>
  <si>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</si>
  <si>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</si>
  <si>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</si>
  <si>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</si>
  <si>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</si>
  <si>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</si>
  <si>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</si>
  <si>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</si>
  <si>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</si>
  <si>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</si>
  <si>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</si>
  <si>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</si>
  <si>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</si>
  <si>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</si>
  <si>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</si>
  <si>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</si>
  <si>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</si>
  <si>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</si>
  <si>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</si>
  <si>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</si>
  <si>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</si>
  <si>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</si>
  <si>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</si>
  <si>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</si>
  <si>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</si>
  <si>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</si>
  <si>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</si>
  <si>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</si>
  <si>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</si>
  <si>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</si>
  <si>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</si>
  <si>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</si>
  <si>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</si>
  <si>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</si>
  <si>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</si>
  <si>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</si>
  <si>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</si>
  <si>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</si>
  <si>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</si>
  <si>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</si>
  <si>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</si>
  <si>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</si>
  <si>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</si>
  <si>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</si>
  <si>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</si>
  <si>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</si>
  <si>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</si>
  <si>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</si>
  <si>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</si>
  <si>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</si>
  <si>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</si>
  <si>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</si>
  <si>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</si>
  <si>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</si>
  <si>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</si>
  <si>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</si>
  <si>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</si>
  <si>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</si>
  <si>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</si>
  <si>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</si>
  <si>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</si>
  <si>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</si>
  <si>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</si>
  <si>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</si>
  <si>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</si>
  <si>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</si>
  <si>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</si>
  <si>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</si>
  <si>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</si>
  <si>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</si>
  <si>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</si>
  <si>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</si>
  <si>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</si>
  <si>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</si>
  <si>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</si>
  <si>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</si>
  <si>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</si>
  <si>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 xml:space="preserve">1. Revisión por parte del funcionario y/o personal de apoyo de la solicitud de contratación vs Plan Anual de Adquisiciones.  
2. Verificación en SECOP II del PAA, a través del aplicativo, esto para contratos con recursos ANM.                                                                                                                                                                                                                                                         </t>
  </si>
  <si>
    <t>Verificar que las solicitudes de contratación cuenten con el visto bueno del funcionario a cargo del PAA</t>
  </si>
  <si>
    <t>Memorando de solicitud de contratación con visto bueno del funcionario a cargo</t>
  </si>
  <si>
    <t>Líder del Proceso</t>
  </si>
  <si>
    <t>Verificación y seguimiento por parte del funcionario y/o personal de apoyo al trámite de liquidaciones.</t>
  </si>
  <si>
    <t>Actualizar y hacer seguimiento a la bitácora de liquidación a cargo del Grupo de Contratación de la VAF</t>
  </si>
  <si>
    <t>Bitácora actualizada</t>
  </si>
  <si>
    <t>1. Restricción para acceso físico a las carpetas contractuales que se encuentran debidamente foliadas, las cuales deben ser consultadas directamente en la Vicepresidencia Administrativa y Financiera, Grupo de Contratación.
2. Implementación paulatina de la carpeta contractual electrónica a través de la Plataforma que para el efecto adopta Colombia Compra Eficiente, actualmente SECOP II.</t>
  </si>
  <si>
    <t>Verificar de archivo de carpetas debidamente foliadas.</t>
  </si>
  <si>
    <t>Carpetas foliadas</t>
  </si>
  <si>
    <t>Incorporación de funcionarios y contratistas de alto nivel de conocimiento y preparación en relación con la contratación pública, y en particular con la gestión contractual en sus distintas etapas.</t>
  </si>
  <si>
    <t>Hacer seguimiento a través de las evaluación de desempeño a funcionarios y cuentas mensuales a contratistas del cumplimiento y desarrollo de las actividades a su cargo en materia contractual.</t>
  </si>
  <si>
    <t>Evaluaciones de desempeño e informes de supervisión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</si>
  <si>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t>
  </si>
  <si>
    <t>Programar y realizar dos (2) capacitaciones a funcionarios y contratistas en temas de supervisión contractual</t>
  </si>
  <si>
    <t>Utilización de la herramienta SECOP II, para efectos de la publicación en tiempo real de los actos administrativos correspondientes</t>
  </si>
  <si>
    <t xml:space="preserve">Recordar de manera periódica a los abogados sobre la necesidad de verificar la publicación de los documentos dentro de los tres (3) días hábiles siguientes a su expedición, en SECOP. </t>
  </si>
  <si>
    <t>Correos electrónicos</t>
  </si>
  <si>
    <t>AGENCIA NACIONAL DE MINERÍA
MAPA DE RIESGOS DE GESTIÓN - ADQUISICIÓN DE BIENES Y SERVICIOS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</si>
  <si>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</si>
  <si>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</si>
  <si>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</si>
  <si>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</si>
  <si>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</si>
  <si>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</si>
  <si>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</si>
  <si>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</si>
  <si>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</si>
  <si>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</si>
  <si>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</si>
  <si>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</si>
  <si>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</si>
  <si>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</si>
  <si>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</si>
  <si>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</si>
  <si>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</si>
  <si>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</si>
  <si>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</si>
  <si>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</si>
  <si>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</si>
  <si>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</si>
  <si>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</si>
  <si>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</si>
  <si>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</si>
  <si>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</si>
  <si>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</si>
  <si>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</si>
  <si>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</si>
  <si>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</si>
  <si>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</si>
  <si>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</si>
  <si>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</si>
  <si>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</si>
  <si>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</si>
  <si>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</si>
  <si>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</si>
  <si>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</si>
  <si>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</si>
  <si>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</si>
  <si>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</si>
  <si>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</si>
  <si>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</si>
  <si>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</si>
  <si>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</si>
  <si>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</si>
  <si>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</si>
  <si>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</si>
  <si>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</si>
  <si>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</si>
  <si>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</si>
  <si>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</si>
  <si>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</si>
  <si>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</si>
  <si>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</si>
  <si>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</si>
  <si>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</si>
  <si>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</si>
  <si>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</si>
  <si>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</si>
  <si>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</si>
  <si>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</si>
  <si>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</si>
  <si>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</si>
  <si>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</si>
  <si>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</si>
  <si>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</si>
  <si>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</si>
  <si>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</si>
  <si>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</si>
  <si>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</si>
  <si>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</si>
  <si>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</si>
  <si>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</si>
  <si>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</si>
  <si>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</si>
  <si>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</si>
  <si>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</si>
  <si>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</si>
  <si>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</si>
  <si>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</si>
  <si>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</si>
  <si>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</si>
  <si>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</si>
  <si>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</si>
  <si>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</si>
  <si>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</si>
  <si>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</si>
  <si>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</si>
  <si>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</si>
  <si>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</si>
  <si>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</si>
  <si>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</si>
  <si>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</si>
  <si>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</si>
  <si>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</si>
  <si>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</si>
  <si>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</si>
  <si>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</si>
  <si>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</si>
  <si>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</si>
  <si>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</si>
  <si>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</si>
  <si>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</si>
  <si>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</si>
  <si>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</si>
  <si>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</si>
  <si>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</si>
  <si>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</si>
  <si>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</si>
  <si>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</si>
  <si>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</si>
  <si>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</si>
  <si>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</si>
  <si>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</si>
  <si>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</si>
  <si>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</si>
  <si>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</si>
  <si>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</si>
  <si>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</si>
  <si>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</si>
  <si>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</si>
  <si>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</si>
  <si>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</si>
  <si>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</si>
  <si>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</si>
  <si>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</si>
  <si>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</si>
  <si>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</si>
  <si>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</si>
  <si>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</si>
  <si>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</si>
  <si>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</si>
  <si>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</si>
  <si>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</si>
  <si>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</si>
  <si>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</si>
  <si>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</si>
  <si>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</si>
  <si>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</si>
  <si>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</si>
  <si>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</si>
  <si>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</si>
  <si>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</si>
  <si>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</si>
  <si>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</si>
  <si>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</si>
  <si>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</si>
  <si>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</si>
  <si>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</si>
  <si>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</si>
  <si>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</si>
  <si>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</si>
  <si>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</si>
  <si>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</si>
  <si>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</si>
  <si>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</si>
  <si>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</si>
  <si>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</si>
  <si>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</si>
  <si>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</si>
  <si>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</si>
  <si>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</si>
  <si>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</si>
  <si>
    <t>Experto del Control Interno Disciplinario/Grupo de Control Interno Disciplinario</t>
  </si>
  <si>
    <t>Versión 2</t>
  </si>
  <si>
    <t>1. Realizar auditoria trimestral por parte del Gerente del Grupo de Catastro y Registro Minero.</t>
  </si>
  <si>
    <r>
      <rPr>
        <b/>
        <sz val="12"/>
        <color theme="1"/>
        <rFont val="Arial Narrow"/>
        <family val="2"/>
      </rPr>
      <t>Control de Cambios:</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Integral de la Información Minera: </t>
    </r>
    <r>
      <rPr>
        <sz val="12"/>
        <color theme="1"/>
        <rFont val="Arial Narrow"/>
        <family val="2"/>
      </rPr>
      <t>Se cambio la periodicidad de las dos acciones definidas y se ajusto la fecha de inicio de cada acción a 01/04/2019, de conformidad con la mesa de trabajo realizada el 08/07/2019.</t>
    </r>
  </si>
  <si>
    <t>AGENCIA NACIONAL DE MINERÍA
MAPA DE RIESGOS DE GESTIÓN - GESTIÓN INTEGRAL DE LA INFORMACIÓN MINERA VERSION 2 DEL 08/07/2019</t>
  </si>
  <si>
    <t xml:space="preserve">AGENCIA NACIONAL DE MINERÍA
MAPA DE RIESGOS DE GESTIÓN  INTEGRAL PARA EL SEGUIMIENTO Y CONTROL A LOS TITULOS MINEROS VERSION 2 DEL </t>
  </si>
  <si>
    <t xml:space="preserve">Coordinador Grupo de Planeación </t>
  </si>
  <si>
    <t>Revisó: Paola Andrea Calderon Vargas</t>
  </si>
  <si>
    <t>Gestor T 1 - 10 - Grupo de Planeación</t>
  </si>
  <si>
    <t>Fecha: Julio 08 de 2019</t>
  </si>
  <si>
    <t>AGENCIA NACIONAL DE MINERÍA
MAPA DE RIESGOS DE GESTIÓN EVALUACIÓN, CONTROL Y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</si>
</sst>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
      <b/>
      <sz val="12"/>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1">
    <xf numFmtId="0" fontId="0" fillId="0" borderId="0"/>
  </cellStyleXfs>
  <cellXfs count="234">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0" fontId="5" fillId="12" borderId="9" xfId="0" applyFont="1" applyFill="1" applyBorder="1" applyAlignment="1">
      <alignment horizontal="left" vertical="center"/>
    </xf>
    <xf numFmtId="0" fontId="5" fillId="11" borderId="9" xfId="0" applyFont="1" applyFill="1" applyBorder="1" applyAlignment="1">
      <alignment horizontal="left" vertical="center"/>
    </xf>
    <xf numFmtId="0" fontId="5" fillId="8" borderId="9" xfId="0" applyFont="1" applyFill="1" applyBorder="1" applyAlignment="1">
      <alignment horizontal="left" vertical="center"/>
    </xf>
    <xf numFmtId="0" fontId="5" fillId="10" borderId="9" xfId="0" applyFont="1" applyFill="1" applyBorder="1" applyAlignment="1">
      <alignment horizontal="left" vertical="center"/>
    </xf>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9" xfId="0" applyFont="1" applyBorder="1" applyAlignment="1">
      <alignment horizontal="justify"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7" fillId="0" borderId="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11" borderId="1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11" borderId="12" xfId="0" applyFont="1" applyFill="1" applyBorder="1" applyAlignment="1">
      <alignment horizontal="left" vertical="center"/>
    </xf>
    <xf numFmtId="0" fontId="5" fillId="11" borderId="11" xfId="0" applyFont="1" applyFill="1" applyBorder="1" applyAlignment="1">
      <alignment horizontal="left" vertical="center"/>
    </xf>
    <xf numFmtId="0" fontId="5" fillId="0" borderId="9" xfId="0" applyFont="1" applyBorder="1" applyAlignment="1">
      <alignment horizontal="justify" vertical="center" wrapText="1"/>
    </xf>
    <xf numFmtId="0" fontId="5" fillId="11" borderId="9" xfId="0" applyFont="1" applyFill="1" applyBorder="1" applyAlignment="1">
      <alignment horizontal="left" vertical="center"/>
    </xf>
    <xf numFmtId="0" fontId="5" fillId="0" borderId="9" xfId="0" applyFont="1" applyBorder="1" applyAlignment="1">
      <alignment horizontal="left" vertical="center" wrapText="1"/>
    </xf>
    <xf numFmtId="0" fontId="5" fillId="12"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8" borderId="11" xfId="0" applyFont="1" applyFill="1" applyBorder="1" applyAlignment="1">
      <alignment horizontal="center" vertical="center"/>
    </xf>
    <xf numFmtId="0" fontId="26" fillId="0" borderId="30"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13" xfId="0"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0" borderId="9" xfId="0" applyFont="1" applyBorder="1" applyAlignment="1">
      <alignment horizontal="lef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5" fillId="8" borderId="9" xfId="0" applyFont="1" applyFill="1" applyBorder="1" applyAlignment="1">
      <alignment horizontal="justify" vertical="center"/>
    </xf>
  </cellXfs>
  <cellStyles count="1">
    <cellStyle name="Normal" xfId="0" builtinId="0"/>
  </cellStyles>
  <dxfs count="19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de%20Gestion%20Adquisicion%20Bns%20y%20Servicio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Atencion%20Integral%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de%20Gestion%20Informaci&#243;n%20Min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Seguridad%20Minera%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on%20Seguimiento%20Consolidado%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243;n%20Titulos%20Mineros%20Consolidad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Inversion%20Minera%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Delimitacion%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Comunicaciones%20Fina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EACI&#211;N%202019\RIESGOS%202019\PLANEACI&#211;N%20ESTRATEGICA\Mapa%20de%20Riesgos%20Gestion%20Planeacion%20Estrategic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Evaluacion%20control%20y%20mejor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de%20Gesti&#243;n%20Documental%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on%20Talento%20Humano%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GESTION%202019\Mapa%20de%20Riesgos%20Gestion%20Administracion%20Bienes%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v>
          </cell>
          <cell r="E7" t="str">
            <v>Incumplimiento de los procedimientos contractuales o legalmente previstos para la adquisición de bienes y servicios</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ell>
          <cell r="E9" t="str">
            <v>No publicación en término legal (3 días hábiles) de los documentos contractuales pertinentes en SECOP I</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sheetData sheetId="4"/>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2. Manipulación y custodia indebida del archivo.</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v>
          </cell>
        </row>
      </sheetData>
      <sheetData sheetId="3">
        <row r="14">
          <cell r="E14">
            <v>3</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ell>
          <cell r="E4" t="str">
            <v>Incumplimiento del Plan Estratégico de Talento Humano de la  vigencia</v>
          </cell>
          <cell r="F4" t="str">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Proceso manual de registro de la información en planta de personal, información desactualizada.
2. Manejo de alto volumen de documentación que puede ocasionar fallas en la entrega de la información.
</v>
          </cell>
          <cell r="E5" t="str">
            <v xml:space="preserve">Inconsistencias en la información certificada de la planta de personal a funcionarios y/o terceros.
</v>
          </cell>
          <cell r="F5" t="str">
            <v xml:space="preserve">1. Investigaciones disciplinarias
2. Mala imagen del grupo.
3. Reproceso en la prestación del servicio.
4. Acciones judiciales en contra de la Entidad.
</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 xml:space="preserve">1. Manejo unipersonal del programa de nómina
2. Recursos insuficientes.
3. Errores en reportes de novedades.
4. Fallas técnicas del sistema.
</v>
          </cell>
          <cell r="E6" t="str">
            <v xml:space="preserve">Liquidación inexacta y/o no oportuna de salarios, prestaciones sociales, aportes parafiscales, etc. 
</v>
          </cell>
          <cell r="F6" t="str">
            <v xml:space="preserve">1. Sanciones fiscales por pagos extemporáneos.
2. Detrimento patrimonial.
3. Sanciones disciplinarias
</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ell>
          <cell r="E7" t="str">
            <v>Historias laborales incompletas</v>
          </cell>
          <cell r="F7" t="str">
            <v xml:space="preserve">1. Sanciones disciplinarias al custodio.
2. Hallazgos en auditorías.
3. Alteración en la prestación del servicio por demoras en la búsqueda de los documentos.
4. Reprocesos en el manejo de la información.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Falta de presupuesto para la ejecución de las actividades que se deben llevar a cabo de conformidad con la normatividad.                                                                        2. Personal insuficiente para el cumplimiento de las actividades.                                                                           3. Desconocimiento de la normatividad.</v>
          </cell>
          <cell r="E8" t="str">
            <v>Incumplimiento de las políticas del Sistema de Gestión de Seguridad y Salud en el Trabajo SGSST</v>
          </cell>
          <cell r="F8" t="str">
            <v>1. Sanciones disciplinarias.                                                      2. Sanciones por parte del Ministerio de Trabajo.                     3. Ocurrencia de accidentes laborales.</v>
          </cell>
        </row>
        <row r="9">
          <cell r="B9" t="str">
            <v>GESTIÓN DEL TALENTO HUMANO - CONTROL INTERNO DISCIPLINARIO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Falencias en el seguimiento de los procesos disciplinarios en curso.
2. Información desactualizada en el Sistema de Información Disciplinaria SID.</v>
          </cell>
          <cell r="E9" t="str">
            <v>Dilación de las actuaciones procesales, o acaecimiento de prescripciones o caducidades</v>
          </cell>
          <cell r="F9" t="str">
            <v>1. Investigaciones y sanciones por parte de los órganos de control.      
2. Pérdida de Imagen y credibilidad.          
3. Imposibilidad o retraso en la adopción de decisiones de fondo.</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Falta de conocimiento y de aplicación correcta de la norma que regula una situación especifica dentro del proceso disciplinario.
2. Alta rotación de personal</v>
          </cell>
          <cell r="E10" t="str">
            <v>Toma de decisiones erróneas al momento de adoptar las decisiones correspondientes dentro del trámite de la actuación procesal</v>
          </cell>
          <cell r="F10" t="str">
            <v>Pérdida de Imagen y credibilidad. Revocatorias. Demandas contra la entidad. Investigaciones y sanciones por parte de los órgano de control.</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Falencia en los controles institucionales, para ejercer la vigilancia o custodia de los expedientes.
2. Debilidades en la implementación de digitalización de los documentos que conforman los expedientes.</v>
          </cell>
          <cell r="E11" t="str">
            <v>Sustracción o destrucción de expedientes, pérdida de documentos, y violación de la reserva legal.</v>
          </cell>
          <cell r="F11" t="str">
            <v xml:space="preserve">1. Investigaciones y sanciones por parte de los órganos de control.        
2. Pérdida de Imagen y credibilidad. </v>
          </cell>
        </row>
      </sheetData>
      <sheetData sheetId="3">
        <row r="14">
          <cell r="E14">
            <v>3</v>
          </cell>
        </row>
        <row r="15">
          <cell r="E15">
            <v>3</v>
          </cell>
        </row>
        <row r="16">
          <cell r="E16">
            <v>1</v>
          </cell>
        </row>
        <row r="17">
          <cell r="E17">
            <v>2</v>
          </cell>
        </row>
        <row r="18">
          <cell r="E18">
            <v>1</v>
          </cell>
        </row>
        <row r="19">
          <cell r="E19">
            <v>4</v>
          </cell>
        </row>
        <row r="20">
          <cell r="E20">
            <v>2</v>
          </cell>
        </row>
        <row r="21">
          <cell r="E21">
            <v>2</v>
          </cell>
        </row>
      </sheetData>
      <sheetData sheetId="4">
        <row r="6">
          <cell r="D6">
            <v>4</v>
          </cell>
        </row>
        <row r="7">
          <cell r="D7">
            <v>4</v>
          </cell>
        </row>
        <row r="8">
          <cell r="D8">
            <v>5</v>
          </cell>
        </row>
        <row r="9">
          <cell r="D9">
            <v>4</v>
          </cell>
        </row>
        <row r="10">
          <cell r="D10">
            <v>5</v>
          </cell>
        </row>
        <row r="11">
          <cell r="D11">
            <v>3</v>
          </cell>
        </row>
        <row r="12">
          <cell r="D12">
            <v>3</v>
          </cell>
        </row>
        <row r="13">
          <cell r="D13">
            <v>3</v>
          </cell>
        </row>
      </sheetData>
      <sheetData sheetId="5"/>
      <sheetData sheetId="6"/>
      <sheetData sheetId="7"/>
      <sheetData sheetId="8"/>
      <sheetData sheetId="9"/>
      <sheetData sheetId="10"/>
      <sheetData sheetId="11"/>
      <sheetData sheetId="12"/>
      <sheetData sheetId="13"/>
      <sheetData sheetId="14"/>
      <sheetData sheetId="15">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abSelected="1" workbookViewId="0">
      <selection activeCell="P14" sqref="P14"/>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22"/>
      <c r="B2" s="123"/>
      <c r="C2" s="123"/>
      <c r="D2" s="123"/>
      <c r="E2" s="123"/>
      <c r="F2" s="123"/>
      <c r="G2" s="123"/>
      <c r="H2" s="123"/>
      <c r="I2" s="123"/>
      <c r="J2" s="123"/>
      <c r="K2" s="123"/>
      <c r="L2" s="124"/>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25" t="s">
        <v>2</v>
      </c>
      <c r="B8" s="126"/>
      <c r="C8" s="126"/>
      <c r="D8" s="126"/>
      <c r="E8" s="126"/>
      <c r="F8" s="126"/>
      <c r="G8" s="126"/>
      <c r="H8" s="126"/>
      <c r="I8" s="126"/>
      <c r="J8" s="126"/>
      <c r="K8" s="126"/>
      <c r="L8" s="127"/>
    </row>
    <row r="9" spans="1:12" x14ac:dyDescent="0.3">
      <c r="A9" s="125" t="s">
        <v>0</v>
      </c>
      <c r="B9" s="126"/>
      <c r="C9" s="126"/>
      <c r="D9" s="126"/>
      <c r="E9" s="126"/>
      <c r="F9" s="126"/>
      <c r="G9" s="126"/>
      <c r="H9" s="126"/>
      <c r="I9" s="126"/>
      <c r="J9" s="126"/>
      <c r="K9" s="126"/>
      <c r="L9" s="127"/>
    </row>
    <row r="10" spans="1:12" x14ac:dyDescent="0.3">
      <c r="A10" s="125" t="s">
        <v>439</v>
      </c>
      <c r="B10" s="126"/>
      <c r="C10" s="126"/>
      <c r="D10" s="126"/>
      <c r="E10" s="126"/>
      <c r="F10" s="126"/>
      <c r="G10" s="126"/>
      <c r="H10" s="126"/>
      <c r="I10" s="126"/>
      <c r="J10" s="126"/>
      <c r="K10" s="126"/>
      <c r="L10" s="127"/>
    </row>
    <row r="11" spans="1:12" ht="39" customHeight="1" x14ac:dyDescent="0.3">
      <c r="A11" s="5"/>
      <c r="B11" s="6"/>
      <c r="C11" s="6"/>
      <c r="D11" s="6"/>
      <c r="E11" s="6"/>
      <c r="F11" s="6"/>
      <c r="G11" s="6"/>
      <c r="H11" s="6"/>
      <c r="I11" s="6"/>
      <c r="J11" s="6"/>
      <c r="K11" s="6"/>
      <c r="L11" s="7"/>
    </row>
    <row r="12" spans="1:12" ht="39" customHeight="1" x14ac:dyDescent="0.3">
      <c r="A12" s="5"/>
      <c r="B12" s="6"/>
      <c r="C12" s="6"/>
      <c r="D12" s="6"/>
      <c r="E12" s="6"/>
      <c r="F12" s="6"/>
      <c r="G12" s="6"/>
      <c r="H12" s="6"/>
      <c r="I12" s="6"/>
      <c r="J12" s="6"/>
      <c r="K12" s="6"/>
      <c r="L12" s="7"/>
    </row>
    <row r="13" spans="1:12" x14ac:dyDescent="0.3">
      <c r="A13" s="118" t="s">
        <v>1</v>
      </c>
      <c r="B13" s="119"/>
      <c r="C13" s="119"/>
      <c r="D13" s="119"/>
      <c r="E13" s="119"/>
      <c r="F13" s="119" t="s">
        <v>446</v>
      </c>
      <c r="G13" s="119"/>
      <c r="H13" s="119"/>
      <c r="I13" s="119"/>
      <c r="J13" s="119"/>
      <c r="K13" s="119"/>
      <c r="L13" s="128"/>
    </row>
    <row r="14" spans="1:12" x14ac:dyDescent="0.3">
      <c r="A14" s="118" t="s">
        <v>445</v>
      </c>
      <c r="B14" s="119"/>
      <c r="C14" s="119"/>
      <c r="D14" s="119"/>
      <c r="E14" s="119"/>
      <c r="F14" s="119" t="s">
        <v>444</v>
      </c>
      <c r="G14" s="119"/>
      <c r="H14" s="119"/>
      <c r="I14" s="119"/>
      <c r="J14" s="119"/>
      <c r="K14" s="119"/>
      <c r="L14" s="128"/>
    </row>
    <row r="15" spans="1:12" x14ac:dyDescent="0.3">
      <c r="A15" s="118" t="s">
        <v>447</v>
      </c>
      <c r="B15" s="119"/>
      <c r="C15" s="119"/>
      <c r="D15" s="119"/>
      <c r="E15" s="119"/>
      <c r="F15" s="120"/>
      <c r="G15" s="120"/>
      <c r="H15" s="120"/>
      <c r="I15" s="120"/>
      <c r="J15" s="120"/>
      <c r="K15" s="120"/>
      <c r="L15" s="121"/>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row r="19" spans="1:12" x14ac:dyDescent="0.3">
      <c r="A19" s="116" t="s">
        <v>441</v>
      </c>
      <c r="B19" s="117"/>
      <c r="C19" s="117"/>
      <c r="D19" s="117"/>
      <c r="E19" s="117"/>
      <c r="F19" s="117"/>
      <c r="G19" s="117"/>
      <c r="H19" s="117"/>
      <c r="I19" s="117"/>
      <c r="J19" s="117"/>
      <c r="K19" s="117"/>
      <c r="L19" s="117"/>
    </row>
    <row r="20" spans="1:12" ht="60.75" customHeight="1" x14ac:dyDescent="0.3">
      <c r="A20" s="117"/>
      <c r="B20" s="117"/>
      <c r="C20" s="117"/>
      <c r="D20" s="117"/>
      <c r="E20" s="117"/>
      <c r="F20" s="117"/>
      <c r="G20" s="117"/>
      <c r="H20" s="117"/>
      <c r="I20" s="117"/>
      <c r="J20" s="117"/>
      <c r="K20" s="117"/>
      <c r="L20" s="117"/>
    </row>
  </sheetData>
  <mergeCells count="11">
    <mergeCell ref="A19:L20"/>
    <mergeCell ref="A15:E15"/>
    <mergeCell ref="F15:L15"/>
    <mergeCell ref="A2:L2"/>
    <mergeCell ref="A8:L8"/>
    <mergeCell ref="A10:L10"/>
    <mergeCell ref="A13:E13"/>
    <mergeCell ref="F13:L13"/>
    <mergeCell ref="A14:E14"/>
    <mergeCell ref="F14:L14"/>
    <mergeCell ref="A9: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77" zoomScaleNormal="77"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273</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+[10]Identificacion!B4</f>
        <v xml:space="preserve">ADQUISICIÓN DE BIENES Y SERVICIOS </v>
      </c>
      <c r="C9" s="22" t="str">
        <f>+[10]Identificacion!C4</f>
        <v>Gestionar las acciones requeridas para llevar a cabo la adquisición de bienes y servicios necesarios para la operación de los procesos de la Agencia Nacional de Minería, a través del cumplimiento del marco normativo vigente.</v>
      </c>
      <c r="D9" s="22" t="str">
        <f>+[10]Identificacion!D4</f>
        <v xml:space="preserve">Desconocimiento de la normatividad aplicada                       
Afán en la contratación por improvisación y descoordinación en la estructuración del proceso 
Proceso manual que puede generar registros erróneos. </v>
      </c>
      <c r="E9" s="22" t="str">
        <f>+[10]Identificacion!E4</f>
        <v xml:space="preserve">Trámite y suscripción de contratos no contemplados en el Plan Anual de Adquisiciones </v>
      </c>
      <c r="F9" s="22" t="str">
        <f>+[10]Identificacion!F4</f>
        <v xml:space="preserve">Sanciones Disciplinarias </v>
      </c>
      <c r="G9" s="23">
        <f>+[10]Probabilidad!E14</f>
        <v>3</v>
      </c>
      <c r="H9" s="23">
        <f>+'[10]Impacto '!D6</f>
        <v>3</v>
      </c>
      <c r="I9" s="23">
        <f t="shared" ref="I9:I14" si="0">+G9*H9</f>
        <v>9</v>
      </c>
      <c r="J9" s="65" t="str">
        <f>IF(AND(I9&gt;=0,I9&lt;=4),'[10]Calificación de Riesgos'!$H$10,IF(I9&lt;7,'[10]Calificación de Riesgos'!$H$9,IF(I9&lt;13,'[10]Calificación de Riesgos'!$H$8,IF(I9&lt;=25,'[10]Calificación de Riesgos'!$H$7))))</f>
        <v>ALTA</v>
      </c>
      <c r="K9" s="98" t="s">
        <v>255</v>
      </c>
      <c r="L9" s="23">
        <v>1</v>
      </c>
      <c r="M9" s="23">
        <v>3</v>
      </c>
      <c r="N9" s="23">
        <f>+L9*M9</f>
        <v>3</v>
      </c>
      <c r="O9" s="71" t="str">
        <f>+'[10]Calificación de Riesgos'!H9</f>
        <v>MODERADA</v>
      </c>
      <c r="P9" s="18" t="s">
        <v>6</v>
      </c>
      <c r="Q9" s="97" t="s">
        <v>256</v>
      </c>
      <c r="R9" s="21" t="s">
        <v>257</v>
      </c>
      <c r="S9" s="20">
        <v>43496</v>
      </c>
      <c r="T9" s="20">
        <v>43814</v>
      </c>
      <c r="U9" s="19" t="s">
        <v>258</v>
      </c>
      <c r="V9" s="18"/>
      <c r="W9" s="18"/>
      <c r="X9" s="18"/>
      <c r="Y9" s="18"/>
      <c r="Z9" s="18"/>
      <c r="AA9" s="18"/>
      <c r="AB9" s="18"/>
      <c r="AC9" s="18"/>
      <c r="AD9" s="18"/>
      <c r="AE9" s="18"/>
      <c r="AF9" s="18"/>
      <c r="AG9" s="18"/>
      <c r="AH9" s="18"/>
      <c r="AI9" s="18"/>
    </row>
    <row r="10" spans="1:35" s="17" customFormat="1" ht="90.75" customHeight="1" x14ac:dyDescent="0.25">
      <c r="A10" s="23">
        <v>2</v>
      </c>
      <c r="B10" s="22" t="str">
        <f>+[10]Identificacion!B5</f>
        <v xml:space="preserve">ADQUISICIÓN DE BIENES Y SERVICIOS </v>
      </c>
      <c r="C10" s="22" t="str">
        <f>+[10]Identificacion!C5</f>
        <v>Gestionar las acciones requeridas para llevar a cabo la adquisición de bienes y servicios necesarios para la operación de los procesos de la Agencia Nacional de Minería, a través del cumplimiento del marco normativo vigente.</v>
      </c>
      <c r="D10" s="22" t="str">
        <f>+[10]Identificacion!D5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22" t="str">
        <f>+[10]Identificacion!E5</f>
        <v>Vencimiento de los plazos de liquidación de contratos que deben contar con esta actividad.</v>
      </c>
      <c r="F10" s="22" t="str">
        <f>+[10]Identificacion!F5</f>
        <v>Sanciones Disciplinarias y fiscales. Daño antijurídico por eventuales reclamaciones en sede judicial.</v>
      </c>
      <c r="G10" s="23">
        <f>+[10]Probabilidad!E15</f>
        <v>4</v>
      </c>
      <c r="H10" s="23">
        <f>+'[10]Impacto '!D7</f>
        <v>4</v>
      </c>
      <c r="I10" s="23">
        <f t="shared" si="0"/>
        <v>16</v>
      </c>
      <c r="J10" s="64" t="str">
        <f>IF(AND(I10&gt;=0,I10&lt;=4),'[10]Calificación de Riesgos'!$H$10,IF(I10&lt;7,'[10]Calificación de Riesgos'!$H$9,IF(I10&lt;13,'[10]Calificación de Riesgos'!$H$8,IF(I10&lt;=25,'[10]Calificación de Riesgos'!$H$7))))</f>
        <v>EXTREMA</v>
      </c>
      <c r="K10" s="18" t="s">
        <v>259</v>
      </c>
      <c r="L10" s="23">
        <v>2</v>
      </c>
      <c r="M10" s="23">
        <v>4</v>
      </c>
      <c r="N10" s="23">
        <f t="shared" ref="N10:N14" si="1">+L10*M10</f>
        <v>8</v>
      </c>
      <c r="O10" s="65" t="str">
        <f>IF(AND(N10&gt;=0,N10&lt;=4),'[10]Calificación de Riesgos'!$H$10,IF(N10&lt;7,'[10]Calificación de Riesgos'!$H$9,IF(N10&lt;13,'[10]Calificación de Riesgos'!$H$8,IF(N10&lt;=25,'[10]Calificación de Riesgos'!$H$7))))</f>
        <v>ALTA</v>
      </c>
      <c r="P10" s="18" t="s">
        <v>6</v>
      </c>
      <c r="Q10" s="97" t="s">
        <v>260</v>
      </c>
      <c r="R10" s="21" t="s">
        <v>261</v>
      </c>
      <c r="S10" s="20">
        <v>43496</v>
      </c>
      <c r="T10" s="20">
        <v>43814</v>
      </c>
      <c r="U10" s="19" t="s">
        <v>258</v>
      </c>
      <c r="V10" s="18"/>
      <c r="W10" s="18"/>
      <c r="X10" s="18"/>
      <c r="Y10" s="18"/>
      <c r="Z10" s="18"/>
      <c r="AA10" s="18"/>
      <c r="AB10" s="18"/>
      <c r="AC10" s="18"/>
      <c r="AD10" s="18"/>
      <c r="AE10" s="18"/>
      <c r="AF10" s="18"/>
      <c r="AG10" s="18"/>
      <c r="AH10" s="18"/>
      <c r="AI10" s="18"/>
    </row>
    <row r="11" spans="1:35" s="17" customFormat="1" ht="164.25" customHeight="1" x14ac:dyDescent="0.25">
      <c r="A11" s="23">
        <v>3</v>
      </c>
      <c r="B11" s="22" t="str">
        <f>+[10]Identificacion!B6</f>
        <v xml:space="preserve">ADQUISICIÓN DE BIENES Y SERVICIOS </v>
      </c>
      <c r="C11" s="22" t="str">
        <f>+[10]Identificacion!C6</f>
        <v>Gestionar las acciones requeridas para llevar a cabo la adquisición de bienes y servicios necesarios para la operación de los procesos de la Agencia Nacional de Minería, a través del cumplimiento del marco normativo vigente.</v>
      </c>
      <c r="D11" s="22" t="str">
        <f>+[10]Identificacion!D6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22" t="str">
        <f>+[10]Identificacion!E6</f>
        <v>Pérdida de documentos contenidos en los expedientes contractuales.</v>
      </c>
      <c r="F11" s="22" t="str">
        <f>+[10]Identificacion!F6</f>
        <v>Sanciones Disciplinarias. Pérdida de memoria institucional representada en los documentos contractuales. Imposibilidad de gestionar adecuadamente los contratos suscritos por la Entidad.</v>
      </c>
      <c r="G11" s="23">
        <f>+[10]Probabilidad!E16</f>
        <v>3</v>
      </c>
      <c r="H11" s="23">
        <f>+'[10]Impacto '!D8</f>
        <v>4</v>
      </c>
      <c r="I11" s="23">
        <f t="shared" si="0"/>
        <v>12</v>
      </c>
      <c r="J11" s="64" t="str">
        <f>IF(AND(I11&gt;=0,I11&lt;=4),'[10]Calificación de Riesgos'!$H$10,IF(I11&lt;7,'[10]Calificación de Riesgos'!$H$9,IF(I11&lt;12,'[10]Calificación de Riesgos'!$H$8,IF(I11&lt;=25,'[10]Calificación de Riesgos'!$H$7))))</f>
        <v>EXTREMA</v>
      </c>
      <c r="K11" s="22" t="s">
        <v>262</v>
      </c>
      <c r="L11" s="23">
        <v>1</v>
      </c>
      <c r="M11" s="23">
        <v>4</v>
      </c>
      <c r="N11" s="23">
        <f t="shared" si="1"/>
        <v>4</v>
      </c>
      <c r="O11" s="65" t="str">
        <f>+'[10]Calificación de Riesgos'!H8</f>
        <v>ALTA</v>
      </c>
      <c r="P11" s="18" t="s">
        <v>6</v>
      </c>
      <c r="Q11" s="97" t="s">
        <v>263</v>
      </c>
      <c r="R11" s="21" t="s">
        <v>264</v>
      </c>
      <c r="S11" s="20">
        <v>43496</v>
      </c>
      <c r="T11" s="20">
        <v>43814</v>
      </c>
      <c r="U11" s="19" t="s">
        <v>258</v>
      </c>
      <c r="V11" s="18"/>
      <c r="W11" s="18"/>
      <c r="X11" s="18"/>
      <c r="Y11" s="18"/>
      <c r="Z11" s="18"/>
      <c r="AA11" s="18"/>
      <c r="AB11" s="18"/>
      <c r="AC11" s="18"/>
      <c r="AD11" s="18"/>
      <c r="AE11" s="18"/>
      <c r="AF11" s="18"/>
      <c r="AG11" s="18"/>
      <c r="AH11" s="18"/>
      <c r="AI11" s="18"/>
    </row>
    <row r="12" spans="1:35" s="17" customFormat="1" ht="134.25" customHeight="1" x14ac:dyDescent="0.25">
      <c r="A12" s="23">
        <v>4</v>
      </c>
      <c r="B12" s="22" t="str">
        <f>+[10]Identificacion!B7</f>
        <v xml:space="preserve">ADQUISICIÓN DE BIENES Y SERVICIOS </v>
      </c>
      <c r="C12" s="22" t="str">
        <f>+[10]Identificacion!C7</f>
        <v>Gestionar las acciones requeridas para llevar a cabo la adquisición de bienes y servicios necesarios para la operación de los procesos de la Agencia Nacional de Minería, a través del cumplimiento del marco normativo vigente.</v>
      </c>
      <c r="D12" s="22" t="str">
        <f>+[10]Identificacion!D7</f>
        <v>Inadecuada estructuración de los procesos contractuales  
Escogencia equivocada del proceso de selección respectivo.</v>
      </c>
      <c r="E12" s="22" t="str">
        <f>+[10]Identificacion!E7</f>
        <v>Incumplimiento de los procedimientos contractuales o legalmente previstos para la adquisición de bienes y servicios</v>
      </c>
      <c r="F12" s="22" t="str">
        <f>+[10]Identificacion!F7</f>
        <v>Sanciones Disciplinarias, penales, fiscales y de responsabilidad civil. Reprocesos con los consecuentes retrasos en la consecución de los bienes y servicios requeridos.</v>
      </c>
      <c r="G12" s="23">
        <f>+[10]Probabilidad!E17</f>
        <v>3</v>
      </c>
      <c r="H12" s="23">
        <f>+'[10]Impacto '!D9</f>
        <v>5</v>
      </c>
      <c r="I12" s="23">
        <f t="shared" si="0"/>
        <v>15</v>
      </c>
      <c r="J12" s="64" t="str">
        <f>IF(AND(I12&gt;=0,I12&lt;=4),'[10]Calificación de Riesgos'!$H$10,IF(I12&lt;7,'[10]Calificación de Riesgos'!$H$9,IF(I12&lt;13,'[10]Calificación de Riesgos'!$H$8,IF(I12&lt;=25,'[10]Calificación de Riesgos'!$H$7))))</f>
        <v>EXTREMA</v>
      </c>
      <c r="K12" s="18" t="s">
        <v>265</v>
      </c>
      <c r="L12" s="23">
        <v>3</v>
      </c>
      <c r="M12" s="23">
        <v>3</v>
      </c>
      <c r="N12" s="23">
        <f t="shared" si="1"/>
        <v>9</v>
      </c>
      <c r="O12" s="65" t="str">
        <f>IF(AND(N12&gt;=0,N12&lt;=4),'[10]Calificación de Riesgos'!$H$10,IF(N12&lt;7,'[10]Calificación de Riesgos'!$H$9,IF(N12&lt;13,'[10]Calificación de Riesgos'!$H$8,IF(N12&lt;=25,'[10]Calificación de Riesgos'!$H$7))))</f>
        <v>ALTA</v>
      </c>
      <c r="P12" s="18" t="s">
        <v>6</v>
      </c>
      <c r="Q12" s="89" t="s">
        <v>266</v>
      </c>
      <c r="R12" s="21" t="s">
        <v>267</v>
      </c>
      <c r="S12" s="20">
        <v>43496</v>
      </c>
      <c r="T12" s="20">
        <v>43814</v>
      </c>
      <c r="U12" s="19" t="s">
        <v>258</v>
      </c>
      <c r="V12" s="18"/>
      <c r="W12" s="18"/>
      <c r="X12" s="18"/>
      <c r="Y12" s="18"/>
      <c r="Z12" s="18"/>
      <c r="AA12" s="18"/>
      <c r="AB12" s="18"/>
      <c r="AC12" s="18"/>
      <c r="AD12" s="18"/>
      <c r="AE12" s="18"/>
      <c r="AF12" s="18"/>
      <c r="AG12" s="18"/>
      <c r="AH12" s="18"/>
      <c r="AI12" s="18"/>
    </row>
    <row r="13" spans="1:35" ht="132" x14ac:dyDescent="0.3">
      <c r="A13" s="23">
        <v>5</v>
      </c>
      <c r="B13" s="22" t="str">
        <f>+[10]Identificacion!B8</f>
        <v xml:space="preserve">ADQUISICIÓN DE BIENES Y SERVICIOS </v>
      </c>
      <c r="C13" s="22" t="str">
        <f>+[10]Identificacion!C8</f>
        <v>Gestionar las acciones requeridas para llevar a cabo la adquisición de bienes y servicios necesarios para la operación de los procesos de la Agencia Nacional de Minería, a través del cumplimiento del marco normativo vigente.</v>
      </c>
      <c r="D13" s="22" t="str">
        <f>+[10]Identificacion!D8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3" s="22" t="str">
        <f>+[10]Identificacion!E8</f>
        <v>Inadecuada ejecución contractual</v>
      </c>
      <c r="F13" s="22" t="str">
        <f>+[10]Identificacion!F8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3" s="23">
        <f>+[10]Probabilidad!E18</f>
        <v>3</v>
      </c>
      <c r="H13" s="23">
        <f>+'[10]Impacto '!D10</f>
        <v>4</v>
      </c>
      <c r="I13" s="23">
        <f t="shared" si="0"/>
        <v>12</v>
      </c>
      <c r="J13" s="64" t="str">
        <f>IF(AND(I13&gt;=0,I13&lt;=4),'[10]Calificación de Riesgos'!$H$10,IF(I13&lt;7,'[10]Calificación de Riesgos'!$H$9,IF(I13&lt;12,'[10]Calificación de Riesgos'!$H$8,IF(I13&lt;=25,'[10]Calificación de Riesgos'!$H$7))))</f>
        <v>EXTREMA</v>
      </c>
      <c r="K13" s="18" t="s">
        <v>268</v>
      </c>
      <c r="L13" s="23">
        <v>1</v>
      </c>
      <c r="M13" s="23">
        <v>4</v>
      </c>
      <c r="N13" s="23">
        <f t="shared" si="1"/>
        <v>4</v>
      </c>
      <c r="O13" s="65" t="str">
        <f>+'[10]Calificación de Riesgos'!H8</f>
        <v>ALTA</v>
      </c>
      <c r="P13" s="18" t="s">
        <v>6</v>
      </c>
      <c r="Q13" s="89" t="s">
        <v>269</v>
      </c>
      <c r="R13" s="21" t="s">
        <v>161</v>
      </c>
      <c r="S13" s="20">
        <v>43496</v>
      </c>
      <c r="T13" s="20">
        <v>43814</v>
      </c>
      <c r="U13" s="19" t="s">
        <v>258</v>
      </c>
      <c r="V13" s="18"/>
      <c r="W13" s="18"/>
      <c r="X13" s="18"/>
      <c r="Y13" s="18"/>
      <c r="Z13" s="18"/>
      <c r="AA13" s="18"/>
      <c r="AB13" s="18"/>
      <c r="AC13" s="18"/>
      <c r="AD13" s="18"/>
      <c r="AE13" s="18"/>
      <c r="AF13" s="18"/>
      <c r="AG13" s="18"/>
      <c r="AH13" s="18"/>
      <c r="AI13" s="18"/>
    </row>
    <row r="14" spans="1:35" ht="99" x14ac:dyDescent="0.3">
      <c r="A14" s="23">
        <v>6</v>
      </c>
      <c r="B14" s="22" t="str">
        <f>+[10]Identificacion!B9</f>
        <v xml:space="preserve">ADQUISICIÓN DE BIENES Y SERVICIOS </v>
      </c>
      <c r="C14" s="22" t="str">
        <f>+[10]Identificacion!C9</f>
        <v>Gestionar las acciones requeridas para llevar a cabo la adquisición de bienes y servicios necesarios para la operación de los procesos de la Agencia Nacional de Minería, a través del cumplimiento del marco normativo vigente.</v>
      </c>
      <c r="D14" s="22" t="str">
        <f>+[10]Identificacion!D9</f>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
      <c r="E14" s="22" t="str">
        <f>+[10]Identificacion!E9</f>
        <v>No publicación en término legal (3 días hábiles) de los documentos contractuales pertinentes en SECOP I</v>
      </c>
      <c r="F14" s="22" t="str">
        <f>+[10]Identificacion!F9</f>
        <v>Posible comisión de falta disciplinaria y consecuencias en la medición de transparencia de la Entidad por inadecuada publicación de los documentos.</v>
      </c>
      <c r="G14" s="23">
        <f>+[10]Probabilidad!E19</f>
        <v>3</v>
      </c>
      <c r="H14" s="23">
        <f>+'[10]Impacto '!D11</f>
        <v>3</v>
      </c>
      <c r="I14" s="23">
        <f t="shared" si="0"/>
        <v>9</v>
      </c>
      <c r="J14" s="65" t="str">
        <f>IF(AND(I14&gt;=0,I14&lt;=4),'[10]Calificación de Riesgos'!$H$10,IF(I14&lt;7,'[10]Calificación de Riesgos'!$H$9,IF(I14&lt;13,'[10]Calificación de Riesgos'!$H$8,IF(I14&lt;=25,'[10]Calificación de Riesgos'!$H$7))))</f>
        <v>ALTA</v>
      </c>
      <c r="K14" s="18" t="s">
        <v>270</v>
      </c>
      <c r="L14" s="23">
        <v>1</v>
      </c>
      <c r="M14" s="23">
        <v>3</v>
      </c>
      <c r="N14" s="23">
        <f t="shared" si="1"/>
        <v>3</v>
      </c>
      <c r="O14" s="71" t="str">
        <f>+'[10]Calificación de Riesgos'!H9</f>
        <v>MODERADA</v>
      </c>
      <c r="P14" s="18" t="s">
        <v>6</v>
      </c>
      <c r="Q14" s="89" t="s">
        <v>271</v>
      </c>
      <c r="R14" s="21" t="s">
        <v>272</v>
      </c>
      <c r="S14" s="20">
        <v>43496</v>
      </c>
      <c r="T14" s="20">
        <v>43814</v>
      </c>
      <c r="U14" s="19" t="s">
        <v>258</v>
      </c>
      <c r="V14" s="18"/>
      <c r="W14" s="18"/>
      <c r="X14" s="18"/>
      <c r="Y14" s="18"/>
      <c r="Z14" s="18"/>
      <c r="AA14" s="18"/>
      <c r="AB14" s="18"/>
      <c r="AC14" s="18"/>
      <c r="AD14" s="18"/>
      <c r="AE14" s="18"/>
      <c r="AF14" s="18"/>
      <c r="AG14" s="18"/>
      <c r="AH14" s="18"/>
      <c r="AI14"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3A74C6-B6BB-4EE3-B44C-090D20F24620}">
            <xm:f>NOT(ISERROR(SEARCH('C:\PLANEACIÓN 2019\RIESGOS 2019\VERSIONES FINALES RIESGOS GESTION 2019\[Mapa de Riesgos de Gestion Adquisicion Bns y Servicios 2019 Final.xlsx]Calificación de Riesgos'!#REF!,J9)))</xm:f>
            <xm:f>'C:\PLANEACIÓN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7" operator="containsText" id="{4F843953-217E-4332-9DB0-A7F33EE7171B}">
            <xm:f>NOT(ISERROR(SEARCH('C:\PLANEACIÓN 2019\RIESGOS 2019\VERSIONES FINALES RIESGOS GESTION 2019\[Mapa de Riesgos de Gestion Adquisicion Bns y Servicios 2019 Final.xlsx]Calificación de Riesgos'!#REF!,J9)))</xm:f>
            <xm:f>'C:\PLANEACIÓN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8" operator="containsText" id="{B219EC7B-7BFC-4F2E-B42C-544B2F7E18D4}">
            <xm:f>NOT(ISERROR(SEARCH('C:\PLANEACIÓN 2019\RIESGOS 2019\VERSIONES FINALES RIESGOS GESTION 2019\[Mapa de Riesgos de Gestion Adquisicion Bns y Servicios 2019 Final.xlsx]Calificación de Riesgos'!#REF!,J9)))</xm:f>
            <xm:f>'C:\PLANEACIÓN 2019\RIESGOS 2019\VERSIONES FINALES RIESGOS GESTION 2019\[Mapa de Riesgos de Gestion Adquisicion Bns y Servicios 2019 Final.xlsx]Calificación de Riesgos'!#REF!</xm:f>
            <x14:dxf/>
          </x14:cfRule>
          <x14:cfRule type="containsText" priority="19" operator="containsText" id="{2D2A2C1B-888A-4059-AC27-84CFBEAF587C}">
            <xm:f>NOT(ISERROR(SEARCH('C:\PLANEACIÓN 2019\RIESGOS 2019\VERSIONES FINALES RIESGOS GESTION 2019\[Mapa de Riesgos de Gestion Adquisicion Bns y Servicios 2019 Final.xlsx]Calificación de Riesgos'!#REF!,J9)))</xm:f>
            <xm:f>'C:\PLANEACIÓN 2019\RIESGOS 2019\VERSIONES FINALES RIESGOS GESTION 2019\[Mapa de Riesgos de Gestion Adquisicion Bns y Servicios 2019 Final.xlsx]Calificación de Riesgos'!#REF!</xm:f>
            <x14:dxf>
              <fill>
                <patternFill>
                  <bgColor rgb="FFFFFF00"/>
                </patternFill>
              </fill>
            </x14:dxf>
          </x14:cfRule>
          <x14:cfRule type="containsText" priority="20" operator="containsText" id="{A3D96804-87DC-4B94-BB8B-4C5B0DEFB7FF}">
            <xm:f>NOT(ISERROR(SEARCH('C:\PLANEACIÓN 2019\RIESGOS 2019\VERSIONES FINALES RIESGOS GESTION 2019\[Mapa de Riesgos de Gestion Adquisicion Bns y Servicios 2019 Final.xlsx]Calificación de Riesgos'!#REF!,J9)))</xm:f>
            <xm:f>'C:\PLANEACIÓN 2019\RIESGOS 2019\VERSIONES FINALES RIESGOS GESTION 2019\[Mapa de Riesgos de Gestion Adquisicion Bns y Servicios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1" operator="containsText" id="{61FCB4B0-E2A1-4BB4-AC5A-E6F76D447C33}">
            <xm:f>NOT(ISERROR(SEARCH('C:\PLANEACIÓN 2019\RIESGOS 2019\VERSIONES FINALES RIESGOS GESTION 2019\[Mapa de Riesgos de Gestion Adquisicion Bns y Servicios 2019 Final.xlsx]Calificación de Riesgos'!#REF!,O9)))</xm:f>
            <xm:f>'C:\PLANEACIÓN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2" operator="containsText" id="{7B02073A-A172-4160-B36B-9E0BA7B9294A}">
            <xm:f>NOT(ISERROR(SEARCH('C:\PLANEACIÓN 2019\RIESGOS 2019\VERSIONES FINALES RIESGOS GESTION 2019\[Mapa de Riesgos de Gestion Adquisicion Bns y Servicios 2019 Final.xlsx]Calificación de Riesgos'!#REF!,O9)))</xm:f>
            <xm:f>'C:\PLANEACIÓN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3" operator="containsText" id="{02666D5A-8E87-427F-BE8C-1034E819FCB7}">
            <xm:f>NOT(ISERROR(SEARCH('C:\PLANEACIÓN 2019\RIESGOS 2019\VERSIONES FINALES RIESGOS GESTION 2019\[Mapa de Riesgos de Gestion Adquisicion Bns y Servicios 2019 Final.xlsx]Calificación de Riesgos'!#REF!,O9)))</xm:f>
            <xm:f>'C:\PLANEACIÓN 2019\RIESGOS 2019\VERSIONES FINALES RIESGOS GESTION 2019\[Mapa de Riesgos de Gestion Adquisicion Bns y Servicios 2019 Final.xlsx]Calificación de Riesgos'!#REF!</xm:f>
            <x14:dxf/>
          </x14:cfRule>
          <x14:cfRule type="containsText" priority="14" operator="containsText" id="{999207F6-84F5-444C-AA73-679C9C99BC69}">
            <xm:f>NOT(ISERROR(SEARCH('C:\PLANEACIÓN 2019\RIESGOS 2019\VERSIONES FINALES RIESGOS GESTION 2019\[Mapa de Riesgos de Gestion Adquisicion Bns y Servicios 2019 Final.xlsx]Calificación de Riesgos'!#REF!,O9)))</xm:f>
            <xm:f>'C:\PLANEACIÓN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5" operator="containsText" id="{AF0EFFF4-3BC0-419A-8800-1241AB6A4B25}">
            <xm:f>NOT(ISERROR(SEARCH('C:\PLANEACIÓN 2019\RIESGOS 2019\VERSIONES FINALES RIESGOS GESTION 2019\[Mapa de Riesgos de Gestion Adquisicion Bns y Servicios 2019 Final.xlsx]Calificación de Riesgos'!#REF!,O9)))</xm:f>
            <xm:f>'C:\PLANEACIÓN 2019\RIESGOS 2019\VERSIONES FINALES RIESGOS GESTION 2019\[Mapa de Riesgos de Gestion Adquisicion Bns y Servicios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4DD56E4D-4F18-4F33-ADCB-1286FE927406}">
            <xm:f>NOT(ISERROR(SEARCH('C:\PLANEACIÓN 2019\RIESGOS 2019\VERSIONES FINALES RIESGOS GESTION 2019\[Mapa de Riesgos de Gestion Adquisicion Bns y Servicios 2019 Final.xlsx]Calificación de Riesgos'!#REF!,J13)))</xm:f>
            <xm:f>'C:\PLANEACIÓN 2019\RIESGOS 2019\VERSIONES FINALES RIESGOS GESTION 2019\[Mapa de Riesgos de Gestion Adquisicion Bns y Servicios 2019 Final.xlsx]Calificación de Riesgos'!#REF!</xm:f>
            <x14:dxf>
              <fill>
                <patternFill>
                  <bgColor rgb="FFFFC000"/>
                </patternFill>
              </fill>
            </x14:dxf>
          </x14:cfRule>
          <x14:cfRule type="containsText" priority="7" operator="containsText" id="{4690781B-FFAA-4915-AD2A-D18536FAE6E6}">
            <xm:f>NOT(ISERROR(SEARCH('C:\PLANEACIÓN 2019\RIESGOS 2019\VERSIONES FINALES RIESGOS GESTION 2019\[Mapa de Riesgos de Gestion Adquisicion Bns y Servicios 2019 Final.xlsx]Calificación de Riesgos'!#REF!,J13)))</xm:f>
            <xm:f>'C:\PLANEACIÓN 2019\RIESGOS 2019\VERSIONES FINALES RIESGOS GESTION 2019\[Mapa de Riesgos de Gestion Adquisicion Bns y Servicios 2019 Final.xlsx]Calificación de Riesgos'!#REF!</xm:f>
            <x14:dxf>
              <fill>
                <patternFill>
                  <bgColor rgb="FFFF0000"/>
                </patternFill>
              </fill>
            </x14:dxf>
          </x14:cfRule>
          <x14:cfRule type="containsText" priority="8" operator="containsText" id="{88589789-29D1-429C-8F69-4E650340D4F8}">
            <xm:f>NOT(ISERROR(SEARCH('C:\PLANEACIÓN 2019\RIESGOS 2019\VERSIONES FINALES RIESGOS GESTION 2019\[Mapa de Riesgos de Gestion Adquisicion Bns y Servicios 2019 Final.xlsx]Calificación de Riesgos'!#REF!,J13)))</xm:f>
            <xm:f>'C:\PLANEACIÓN 2019\RIESGOS 2019\VERSIONES FINALES RIESGOS GESTION 2019\[Mapa de Riesgos de Gestion Adquisicion Bns y Servicios 2019 Final.xlsx]Calificación de Riesgos'!#REF!</xm:f>
            <x14:dxf/>
          </x14:cfRule>
          <x14:cfRule type="containsText" priority="9" operator="containsText" id="{E7F7D3A3-1D24-494D-A36D-384BDA94F3EE}">
            <xm:f>NOT(ISERROR(SEARCH('C:\PLANEACIÓN 2019\RIESGOS 2019\VERSIONES FINALES RIESGOS GESTION 2019\[Mapa de Riesgos de Gestion Adquisicion Bns y Servicios 2019 Final.xlsx]Calificación de Riesgos'!#REF!,J13)))</xm:f>
            <xm:f>'C:\PLANEACIÓN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0" operator="containsText" id="{5ACFAA7A-03C6-475F-9826-37625B9F534E}">
            <xm:f>NOT(ISERROR(SEARCH('C:\PLANEACIÓN 2019\RIESGOS 2019\VERSIONES FINALES RIESGOS GESTION 2019\[Mapa de Riesgos de Gestion Adquisicion Bns y Servicios 2019 Final.xlsx]Calificación de Riesgos'!#REF!,J13)))</xm:f>
            <xm:f>'C:\PLANEACIÓN 2019\RIESGOS 2019\VERSIONES FINALES RIESGOS GESTION 2019\[Mapa de Riesgos de Gestion Adquisicion Bns y Servicios 2019 Final.xlsx]Calificación de Riesgos'!#REF!</xm:f>
            <x14:dxf>
              <fill>
                <patternFill>
                  <bgColor rgb="FF00B050"/>
                </patternFill>
              </fill>
            </x14:dxf>
          </x14:cfRule>
          <xm:sqref>J13:J14</xm:sqref>
        </x14:conditionalFormatting>
        <x14:conditionalFormatting xmlns:xm="http://schemas.microsoft.com/office/excel/2006/main">
          <x14:cfRule type="containsText" priority="1" operator="containsText" id="{FA4D9766-BFD1-441B-BBD8-0F60732E027F}">
            <xm:f>NOT(ISERROR(SEARCH('C:\PLANEACIÓN 2019\RIESGOS 2019\VERSIONES FINALES RIESGOS GESTION 2019\[Mapa de Riesgos de Gestion Adquisicion Bns y Servicios 2019 Final.xlsx]Calificación de Riesgos'!#REF!,O13)))</xm:f>
            <xm:f>'C:\PLANEACIÓN 2019\RIESGOS 2019\VERSIONES FINALES RIESGOS GESTION 2019\[Mapa de Riesgos de Gestion Adquisicion Bns y Servicios 2019 Final.xlsx]Calificación de Riesgos'!#REF!</xm:f>
            <x14:dxf>
              <fill>
                <patternFill>
                  <bgColor rgb="FFFFC000"/>
                </patternFill>
              </fill>
            </x14:dxf>
          </x14:cfRule>
          <x14:cfRule type="containsText" priority="2" operator="containsText" id="{1B388972-3B32-485B-9270-72F72D3B1118}">
            <xm:f>NOT(ISERROR(SEARCH('C:\PLANEACIÓN 2019\RIESGOS 2019\VERSIONES FINALES RIESGOS GESTION 2019\[Mapa de Riesgos de Gestion Adquisicion Bns y Servicios 2019 Final.xlsx]Calificación de Riesgos'!#REF!,O13)))</xm:f>
            <xm:f>'C:\PLANEACIÓN 2019\RIESGOS 2019\VERSIONES FINALES RIESGOS GESTION 2019\[Mapa de Riesgos de Gestion Adquisicion Bns y Servicios 2019 Final.xlsx]Calificación de Riesgos'!#REF!</xm:f>
            <x14:dxf>
              <fill>
                <patternFill>
                  <bgColor rgb="FFFF0000"/>
                </patternFill>
              </fill>
            </x14:dxf>
          </x14:cfRule>
          <x14:cfRule type="containsText" priority="3" operator="containsText" id="{17C8A821-34F1-4779-83BF-4B5CA6178D8B}">
            <xm:f>NOT(ISERROR(SEARCH('C:\PLANEACIÓN 2019\RIESGOS 2019\VERSIONES FINALES RIESGOS GESTION 2019\[Mapa de Riesgos de Gestion Adquisicion Bns y Servicios 2019 Final.xlsx]Calificación de Riesgos'!#REF!,O13)))</xm:f>
            <xm:f>'C:\PLANEACIÓN 2019\RIESGOS 2019\VERSIONES FINALES RIESGOS GESTION 2019\[Mapa de Riesgos de Gestion Adquisicion Bns y Servicios 2019 Final.xlsx]Calificación de Riesgos'!#REF!</xm:f>
            <x14:dxf/>
          </x14:cfRule>
          <x14:cfRule type="containsText" priority="4" operator="containsText" id="{4C640946-4224-4406-A208-91BB6C3452BF}">
            <xm:f>NOT(ISERROR(SEARCH('C:\PLANEACIÓN 2019\RIESGOS 2019\VERSIONES FINALES RIESGOS GESTION 2019\[Mapa de Riesgos de Gestion Adquisicion Bns y Servicios 2019 Final.xlsx]Calificación de Riesgos'!#REF!,O13)))</xm:f>
            <xm:f>'C:\PLANEACIÓN 2019\RIESGOS 2019\VERSIONES FINALES RIESGOS GESTION 2019\[Mapa de Riesgos de Gestion Adquisicion Bns y Servicios 2019 Final.xlsx]Calificación de Riesgos'!#REF!</xm:f>
            <x14:dxf>
              <fill>
                <patternFill>
                  <bgColor rgb="FFFFFF00"/>
                </patternFill>
              </fill>
            </x14:dxf>
          </x14:cfRule>
          <x14:cfRule type="containsText" priority="5" operator="containsText" id="{68025BB0-972E-422A-A83D-5F7A1051FA32}">
            <xm:f>NOT(ISERROR(SEARCH('C:\PLANEACIÓN 2019\RIESGOS 2019\VERSIONES FINALES RIESGOS GESTION 2019\[Mapa de Riesgos de Gestion Adquisicion Bns y Servicios 2019 Final.xlsx]Calificación de Riesgos'!#REF!,O13)))</xm:f>
            <xm:f>'C:\PLANEACIÓN 2019\RIESGOS 2019\VERSIONES FINALES RIESGOS GESTION 2019\[Mapa de Riesgos de Gestion Adquisicion Bns y Servicios 2019 Final.xlsx]Calificación de Riesgos'!#REF!</xm:f>
            <x14:dxf>
              <fill>
                <patternFill>
                  <bgColor rgb="FF00B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P9:P14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6"/>
  <sheetViews>
    <sheetView zoomScale="87" zoomScaleNormal="87"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319</v>
      </c>
      <c r="B1" s="137"/>
      <c r="C1" s="137"/>
      <c r="D1" s="137"/>
      <c r="E1" s="137"/>
      <c r="F1" s="137"/>
      <c r="G1" s="137"/>
      <c r="H1" s="137"/>
      <c r="I1" s="137"/>
      <c r="J1" s="137"/>
      <c r="K1" s="137"/>
      <c r="L1" s="137"/>
      <c r="M1" s="137"/>
      <c r="N1" s="137"/>
      <c r="O1" s="137"/>
      <c r="P1" s="137"/>
      <c r="Q1" s="137"/>
      <c r="R1" s="137"/>
      <c r="S1" s="137"/>
      <c r="T1" s="137"/>
      <c r="U1" s="178"/>
      <c r="V1" s="73"/>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78"/>
      <c r="V2" s="73"/>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78"/>
      <c r="V3" s="73"/>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78"/>
      <c r="V4" s="73"/>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91"/>
      <c r="V5" s="74"/>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29" t="s">
        <v>55</v>
      </c>
      <c r="W6" s="130"/>
      <c r="X6" s="130"/>
      <c r="Y6" s="130"/>
      <c r="Z6" s="130"/>
      <c r="AA6" s="131"/>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2"/>
      <c r="W7" s="133"/>
      <c r="X7" s="133"/>
      <c r="Y7" s="133"/>
      <c r="Z7" s="133"/>
      <c r="AA7" s="134"/>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2" customHeight="1" x14ac:dyDescent="0.25">
      <c r="A9" s="165">
        <v>1</v>
      </c>
      <c r="B9" s="142" t="str">
        <f>+[11]Identificacion!B4</f>
        <v>ATENCIÓN INTEGRAL Y SERVICIOS A GRUPOS DE INTERÉS</v>
      </c>
      <c r="C9" s="142" t="str">
        <f>+[11]Identificacion!C4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42" t="str">
        <f>+[11]Identificacion!D4</f>
        <v xml:space="preserve">1. Falta de concientización a la hora de  custodia en los sistemas de información. 
2. Desactualización de la información publicada por parte de las fuentes de información.
3. Error humano en el manejo de la información
</v>
      </c>
      <c r="E9" s="142" t="str">
        <f>+[11]Identificacion!E4</f>
        <v xml:space="preserve">Suministro de información errónea y/o desactualizada a los usuarios externos. </v>
      </c>
      <c r="F9" s="142" t="str">
        <f>+[11]Identificacion!F4</f>
        <v xml:space="preserve">1. Inconformidad por parte del usuario externo.
2. Desmejoramiento de la imagen institucional
3. Pérdida de credibilidad de la ANM
4. Incumplimiento de los requerimientos exigidos a los usuarios.
</v>
      </c>
      <c r="G9" s="139">
        <f>+[11]Probabilidad!E14</f>
        <v>3</v>
      </c>
      <c r="H9" s="139">
        <f>+'[11]Impacto '!D6</f>
        <v>3</v>
      </c>
      <c r="I9" s="18">
        <f t="shared" ref="I9:I19" si="0">+G9*H9</f>
        <v>9</v>
      </c>
      <c r="J9" s="162" t="str">
        <f>IF(AND(I9&gt;=0,I9&lt;=4),'[11]Calificación de Riesgos'!$H$10,IF(I9&lt;7,'[11]Calificación de Riesgos'!$H$9,IF(I9&lt;13,'[11]Calificación de Riesgos'!$H$8,IF(I9&lt;=25,'[11]Calificación de Riesgos'!$H$7))))</f>
        <v>ALTA</v>
      </c>
      <c r="K9" s="142" t="s">
        <v>274</v>
      </c>
      <c r="L9" s="139">
        <v>1</v>
      </c>
      <c r="M9" s="139">
        <v>3</v>
      </c>
      <c r="N9" s="23">
        <f>+L9*M9</f>
        <v>3</v>
      </c>
      <c r="O9" s="158" t="str">
        <f>+'[11]Calificación de Riesgos'!H9</f>
        <v>MODERADA</v>
      </c>
      <c r="P9" s="139" t="s">
        <v>6</v>
      </c>
      <c r="Q9" s="22" t="s">
        <v>275</v>
      </c>
      <c r="R9" s="22" t="s">
        <v>276</v>
      </c>
      <c r="S9" s="20">
        <v>43493</v>
      </c>
      <c r="T9" s="20">
        <v>43830</v>
      </c>
      <c r="U9" s="19" t="s">
        <v>277</v>
      </c>
      <c r="V9" s="18"/>
      <c r="W9" s="18"/>
      <c r="X9" s="18"/>
      <c r="Y9" s="18"/>
      <c r="Z9" s="18"/>
      <c r="AA9" s="18"/>
      <c r="AB9" s="18"/>
      <c r="AC9" s="18"/>
      <c r="AD9" s="18"/>
      <c r="AE9" s="18"/>
      <c r="AF9" s="18"/>
      <c r="AG9" s="18"/>
      <c r="AH9" s="18"/>
      <c r="AI9" s="18"/>
    </row>
    <row r="10" spans="1:35" s="17" customFormat="1" ht="66" x14ac:dyDescent="0.25">
      <c r="A10" s="166"/>
      <c r="B10" s="143"/>
      <c r="C10" s="143"/>
      <c r="D10" s="143"/>
      <c r="E10" s="143"/>
      <c r="F10" s="143"/>
      <c r="G10" s="140"/>
      <c r="H10" s="140"/>
      <c r="I10" s="18"/>
      <c r="J10" s="173"/>
      <c r="K10" s="143"/>
      <c r="L10" s="140"/>
      <c r="M10" s="140"/>
      <c r="N10" s="23"/>
      <c r="O10" s="164"/>
      <c r="P10" s="140"/>
      <c r="Q10" s="22" t="s">
        <v>278</v>
      </c>
      <c r="R10" s="22" t="s">
        <v>279</v>
      </c>
      <c r="S10" s="20">
        <v>43493</v>
      </c>
      <c r="T10" s="20">
        <v>43830</v>
      </c>
      <c r="U10" s="19" t="s">
        <v>277</v>
      </c>
      <c r="V10" s="18"/>
      <c r="W10" s="18"/>
      <c r="X10" s="18"/>
      <c r="Y10" s="18"/>
      <c r="Z10" s="18"/>
      <c r="AA10" s="18"/>
      <c r="AB10" s="18"/>
      <c r="AC10" s="18"/>
      <c r="AD10" s="18"/>
      <c r="AE10" s="18"/>
      <c r="AF10" s="18"/>
      <c r="AG10" s="18"/>
      <c r="AH10" s="18"/>
      <c r="AI10" s="18"/>
    </row>
    <row r="11" spans="1:35" s="17" customFormat="1" ht="49.5" x14ac:dyDescent="0.25">
      <c r="A11" s="166"/>
      <c r="B11" s="143"/>
      <c r="C11" s="143"/>
      <c r="D11" s="143"/>
      <c r="E11" s="143"/>
      <c r="F11" s="143"/>
      <c r="G11" s="140"/>
      <c r="H11" s="140"/>
      <c r="I11" s="18"/>
      <c r="J11" s="173"/>
      <c r="K11" s="143"/>
      <c r="L11" s="140"/>
      <c r="M11" s="140"/>
      <c r="N11" s="23"/>
      <c r="O11" s="164"/>
      <c r="P11" s="140"/>
      <c r="Q11" s="22" t="s">
        <v>280</v>
      </c>
      <c r="R11" s="22" t="s">
        <v>281</v>
      </c>
      <c r="S11" s="20">
        <v>43493</v>
      </c>
      <c r="T11" s="20">
        <v>43830</v>
      </c>
      <c r="U11" s="19" t="s">
        <v>277</v>
      </c>
      <c r="V11" s="18"/>
      <c r="W11" s="18"/>
      <c r="X11" s="18"/>
      <c r="Y11" s="18"/>
      <c r="Z11" s="18"/>
      <c r="AA11" s="18"/>
      <c r="AB11" s="18"/>
      <c r="AC11" s="18"/>
      <c r="AD11" s="18"/>
      <c r="AE11" s="18"/>
      <c r="AF11" s="18"/>
      <c r="AG11" s="18"/>
      <c r="AH11" s="18"/>
      <c r="AI11" s="18"/>
    </row>
    <row r="12" spans="1:35" s="17" customFormat="1" ht="82.5" x14ac:dyDescent="0.25">
      <c r="A12" s="189"/>
      <c r="B12" s="144"/>
      <c r="C12" s="144"/>
      <c r="D12" s="144"/>
      <c r="E12" s="144"/>
      <c r="F12" s="144"/>
      <c r="G12" s="141"/>
      <c r="H12" s="141"/>
      <c r="I12" s="18"/>
      <c r="J12" s="163"/>
      <c r="K12" s="144"/>
      <c r="L12" s="141"/>
      <c r="M12" s="141"/>
      <c r="N12" s="23"/>
      <c r="O12" s="159"/>
      <c r="P12" s="141"/>
      <c r="Q12" s="22" t="s">
        <v>282</v>
      </c>
      <c r="R12" s="22" t="s">
        <v>283</v>
      </c>
      <c r="S12" s="20">
        <v>43493</v>
      </c>
      <c r="T12" s="20">
        <v>43830</v>
      </c>
      <c r="U12" s="19" t="s">
        <v>277</v>
      </c>
      <c r="V12" s="18"/>
      <c r="W12" s="18"/>
      <c r="X12" s="18"/>
      <c r="Y12" s="18"/>
      <c r="Z12" s="18"/>
      <c r="AA12" s="18"/>
      <c r="AB12" s="18"/>
      <c r="AC12" s="18"/>
      <c r="AD12" s="18"/>
      <c r="AE12" s="18"/>
      <c r="AF12" s="18"/>
      <c r="AG12" s="18"/>
      <c r="AH12" s="18"/>
      <c r="AI12" s="18"/>
    </row>
    <row r="13" spans="1:35" s="17" customFormat="1" ht="124.5" customHeight="1" x14ac:dyDescent="0.25">
      <c r="A13" s="165">
        <v>2</v>
      </c>
      <c r="B13" s="142" t="str">
        <f>+[11]Identificacion!B5</f>
        <v>ATENCIÓN INTEGRAL Y SERVICIOS A GRUPOS DE INTERÉS</v>
      </c>
      <c r="C13" s="142" t="str">
        <f>+[11]Identificacion!C5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42" t="str">
        <f>+[11]Identificacion!D5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42" t="str">
        <f>+[11]Identificacion!E5</f>
        <v xml:space="preserve">Inicio de la notificación de Actos Administrativos por fuera de los cinco (5) días al recibo del acto administrativo. </v>
      </c>
      <c r="F13" s="142" t="str">
        <f>+[11]Identificacion!F5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39">
        <f>+[11]Probabilidad!E15</f>
        <v>4</v>
      </c>
      <c r="H13" s="139">
        <f>+'[11]Impacto '!D7</f>
        <v>4</v>
      </c>
      <c r="I13" s="18">
        <f t="shared" si="0"/>
        <v>16</v>
      </c>
      <c r="J13" s="154" t="str">
        <f>IF(AND(I13&gt;=0,I13&lt;=4),'[11]Calificación de Riesgos'!$H$10,IF(I13&lt;7,'[11]Calificación de Riesgos'!$H$9,IF(I13&lt;13,'[11]Calificación de Riesgos'!$H$8,IF(I13&lt;=25,'[11]Calificación de Riesgos'!$H$7))))</f>
        <v>EXTREMA</v>
      </c>
      <c r="K13" s="142" t="s">
        <v>284</v>
      </c>
      <c r="L13" s="145">
        <v>2</v>
      </c>
      <c r="M13" s="145">
        <v>4</v>
      </c>
      <c r="N13" s="18">
        <f t="shared" ref="N13:N19" si="1">+L13*M13</f>
        <v>8</v>
      </c>
      <c r="O13" s="162" t="str">
        <f>IF(AND(N13&gt;=0,N13&lt;=4),'[11]Calificación de Riesgos'!$H$10,IF(N13&lt;7,'[11]Calificación de Riesgos'!$H$9,IF(N13&lt;13,'[11]Calificación de Riesgos'!$H$8,IF(N13&lt;=25,'[11]Calificación de Riesgos'!$H$7))))</f>
        <v>ALTA</v>
      </c>
      <c r="P13" s="145" t="s">
        <v>6</v>
      </c>
      <c r="Q13" s="22" t="s">
        <v>285</v>
      </c>
      <c r="R13" s="22" t="s">
        <v>286</v>
      </c>
      <c r="S13" s="20">
        <v>43493</v>
      </c>
      <c r="T13" s="20">
        <v>43830</v>
      </c>
      <c r="U13" s="19" t="s">
        <v>277</v>
      </c>
      <c r="V13" s="18"/>
      <c r="W13" s="18"/>
      <c r="X13" s="18"/>
      <c r="Y13" s="18"/>
      <c r="Z13" s="18"/>
      <c r="AA13" s="18"/>
      <c r="AB13" s="18"/>
      <c r="AC13" s="18"/>
      <c r="AD13" s="18"/>
      <c r="AE13" s="18"/>
      <c r="AF13" s="18"/>
      <c r="AG13" s="18"/>
      <c r="AH13" s="18"/>
      <c r="AI13" s="18"/>
    </row>
    <row r="14" spans="1:35" s="17" customFormat="1" ht="89.25" customHeight="1" x14ac:dyDescent="0.25">
      <c r="A14" s="166"/>
      <c r="B14" s="143"/>
      <c r="C14" s="143"/>
      <c r="D14" s="143"/>
      <c r="E14" s="143"/>
      <c r="F14" s="143"/>
      <c r="G14" s="140"/>
      <c r="H14" s="140"/>
      <c r="I14" s="18"/>
      <c r="J14" s="155"/>
      <c r="K14" s="143"/>
      <c r="L14" s="146"/>
      <c r="M14" s="146"/>
      <c r="N14" s="18"/>
      <c r="O14" s="173"/>
      <c r="P14" s="146"/>
      <c r="Q14" s="22" t="s">
        <v>287</v>
      </c>
      <c r="R14" s="22" t="s">
        <v>288</v>
      </c>
      <c r="S14" s="20">
        <v>43493</v>
      </c>
      <c r="T14" s="20">
        <v>43830</v>
      </c>
      <c r="U14" s="19" t="s">
        <v>277</v>
      </c>
      <c r="V14" s="18"/>
      <c r="W14" s="18"/>
      <c r="X14" s="18"/>
      <c r="Y14" s="18"/>
      <c r="Z14" s="18"/>
      <c r="AA14" s="18"/>
      <c r="AB14" s="18"/>
      <c r="AC14" s="18"/>
      <c r="AD14" s="18"/>
      <c r="AE14" s="18"/>
      <c r="AF14" s="18"/>
      <c r="AG14" s="18"/>
      <c r="AH14" s="18"/>
      <c r="AI14" s="18"/>
    </row>
    <row r="15" spans="1:35" s="17" customFormat="1" ht="103.5" customHeight="1" x14ac:dyDescent="0.25">
      <c r="A15" s="189"/>
      <c r="B15" s="144"/>
      <c r="C15" s="144"/>
      <c r="D15" s="144"/>
      <c r="E15" s="144"/>
      <c r="F15" s="144"/>
      <c r="G15" s="141"/>
      <c r="H15" s="141"/>
      <c r="I15" s="18"/>
      <c r="J15" s="156"/>
      <c r="K15" s="144"/>
      <c r="L15" s="147"/>
      <c r="M15" s="147"/>
      <c r="N15" s="18"/>
      <c r="O15" s="163"/>
      <c r="P15" s="147"/>
      <c r="Q15" s="22" t="s">
        <v>289</v>
      </c>
      <c r="R15" s="22" t="s">
        <v>290</v>
      </c>
      <c r="S15" s="20">
        <v>43493</v>
      </c>
      <c r="T15" s="20">
        <v>43830</v>
      </c>
      <c r="U15" s="19" t="s">
        <v>277</v>
      </c>
      <c r="V15" s="18"/>
      <c r="W15" s="18"/>
      <c r="X15" s="18"/>
      <c r="Y15" s="18"/>
      <c r="Z15" s="18"/>
      <c r="AA15" s="18"/>
      <c r="AB15" s="18"/>
      <c r="AC15" s="18"/>
      <c r="AD15" s="18"/>
      <c r="AE15" s="18"/>
      <c r="AF15" s="18"/>
      <c r="AG15" s="18"/>
      <c r="AH15" s="18"/>
      <c r="AI15" s="18"/>
    </row>
    <row r="16" spans="1:35" s="17" customFormat="1" ht="164.25" customHeight="1" x14ac:dyDescent="0.25">
      <c r="A16" s="165">
        <v>3</v>
      </c>
      <c r="B16" s="142" t="str">
        <f>+[11]Identificacion!B6</f>
        <v>ATENCIÓN INTEGRAL Y SERVICIOS A GRUPOS DE INTERÉS</v>
      </c>
      <c r="C16" s="142" t="str">
        <f>+[11]Identificacion!C6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42" t="str">
        <f>+[11]Identificacion!D6</f>
        <v xml:space="preserve">1. Incorrecta foliación del expediente minero. 
2. Desconocer las normas de Gestion documental y archivo de folios dentro de un expediente.
3. Error humano en la manipulación de los expedientes mineros.
</v>
      </c>
      <c r="E16" s="142" t="str">
        <f>+[11]Identificacion!E6</f>
        <v>Perdida de documentos que reposen dentro de los expedientes mineros.</v>
      </c>
      <c r="F16" s="142" t="str">
        <f>+[11]Identificacion!F6</f>
        <v>1. Indebida notificación de los Actos Administrativos.
2. Desgaste administrativo y operativo.
3. Pérdida de credibilidad de la ANM
4. Toma de medidas incorrectas en las evaluaciones técnicas o jurídicas que lleven a un rechazo de las solicitudes.</v>
      </c>
      <c r="G16" s="139">
        <f>+[11]Probabilidad!E16</f>
        <v>2</v>
      </c>
      <c r="H16" s="139">
        <f>+'[11]Impacto '!D8</f>
        <v>4</v>
      </c>
      <c r="I16" s="18">
        <f t="shared" si="0"/>
        <v>8</v>
      </c>
      <c r="J16" s="162" t="str">
        <f>IF(AND(I16&gt;=0,I16&lt;=4),'[11]Calificación de Riesgos'!$H$10,IF(I16&lt;7,'[11]Calificación de Riesgos'!$H$9,IF(I16&lt;13,'[11]Calificación de Riesgos'!$H$8,IF(I16&lt;=25,'[11]Calificación de Riesgos'!$H$7))))</f>
        <v>ALTA</v>
      </c>
      <c r="K16" s="142" t="s">
        <v>291</v>
      </c>
      <c r="L16" s="139">
        <v>1</v>
      </c>
      <c r="M16" s="139">
        <v>4</v>
      </c>
      <c r="N16" s="18">
        <f t="shared" si="1"/>
        <v>4</v>
      </c>
      <c r="O16" s="162" t="str">
        <f>+'[11]Calificación de Riesgos'!H8</f>
        <v>ALTA</v>
      </c>
      <c r="P16" s="145" t="s">
        <v>6</v>
      </c>
      <c r="Q16" s="22" t="s">
        <v>292</v>
      </c>
      <c r="R16" s="22" t="s">
        <v>293</v>
      </c>
      <c r="S16" s="20">
        <v>43493</v>
      </c>
      <c r="T16" s="20">
        <v>43830</v>
      </c>
      <c r="U16" s="19" t="s">
        <v>277</v>
      </c>
      <c r="V16" s="18"/>
      <c r="W16" s="18"/>
      <c r="X16" s="18"/>
      <c r="Y16" s="18"/>
      <c r="Z16" s="18"/>
      <c r="AA16" s="18"/>
      <c r="AB16" s="18"/>
      <c r="AC16" s="18"/>
      <c r="AD16" s="18"/>
      <c r="AE16" s="18"/>
      <c r="AF16" s="18"/>
      <c r="AG16" s="18"/>
      <c r="AH16" s="18"/>
      <c r="AI16" s="18"/>
    </row>
    <row r="17" spans="1:35" s="17" customFormat="1" ht="164.25" customHeight="1" x14ac:dyDescent="0.25">
      <c r="A17" s="166"/>
      <c r="B17" s="143"/>
      <c r="C17" s="143"/>
      <c r="D17" s="143"/>
      <c r="E17" s="143"/>
      <c r="F17" s="143"/>
      <c r="G17" s="140"/>
      <c r="H17" s="140"/>
      <c r="I17" s="18"/>
      <c r="J17" s="173"/>
      <c r="K17" s="143"/>
      <c r="L17" s="140"/>
      <c r="M17" s="140"/>
      <c r="N17" s="18"/>
      <c r="O17" s="173"/>
      <c r="P17" s="146"/>
      <c r="Q17" s="22" t="s">
        <v>294</v>
      </c>
      <c r="R17" s="22" t="s">
        <v>295</v>
      </c>
      <c r="S17" s="20">
        <v>43493</v>
      </c>
      <c r="T17" s="20">
        <v>43830</v>
      </c>
      <c r="U17" s="19" t="s">
        <v>277</v>
      </c>
      <c r="V17" s="18"/>
      <c r="W17" s="18"/>
      <c r="X17" s="18"/>
      <c r="Y17" s="18"/>
      <c r="Z17" s="18"/>
      <c r="AA17" s="18"/>
      <c r="AB17" s="18"/>
      <c r="AC17" s="18"/>
      <c r="AD17" s="18"/>
      <c r="AE17" s="18"/>
      <c r="AF17" s="18"/>
      <c r="AG17" s="18"/>
      <c r="AH17" s="18"/>
      <c r="AI17" s="18"/>
    </row>
    <row r="18" spans="1:35" s="17" customFormat="1" ht="96.75" customHeight="1" x14ac:dyDescent="0.25">
      <c r="A18" s="189"/>
      <c r="B18" s="144"/>
      <c r="C18" s="144"/>
      <c r="D18" s="144"/>
      <c r="E18" s="144"/>
      <c r="F18" s="144"/>
      <c r="G18" s="141"/>
      <c r="H18" s="141"/>
      <c r="I18" s="18"/>
      <c r="J18" s="163"/>
      <c r="K18" s="144"/>
      <c r="L18" s="141"/>
      <c r="M18" s="141"/>
      <c r="N18" s="18"/>
      <c r="O18" s="163"/>
      <c r="P18" s="147"/>
      <c r="Q18" s="22" t="s">
        <v>296</v>
      </c>
      <c r="R18" s="22" t="s">
        <v>297</v>
      </c>
      <c r="S18" s="20">
        <v>43493</v>
      </c>
      <c r="T18" s="20">
        <v>43830</v>
      </c>
      <c r="U18" s="19" t="s">
        <v>277</v>
      </c>
      <c r="V18" s="18"/>
      <c r="W18" s="18"/>
      <c r="X18" s="18"/>
      <c r="Y18" s="18"/>
      <c r="Z18" s="18"/>
      <c r="AA18" s="18"/>
      <c r="AB18" s="18"/>
      <c r="AC18" s="18"/>
      <c r="AD18" s="18"/>
      <c r="AE18" s="18"/>
      <c r="AF18" s="18"/>
      <c r="AG18" s="18"/>
      <c r="AH18" s="18"/>
      <c r="AI18" s="18"/>
    </row>
    <row r="19" spans="1:35" s="17" customFormat="1" ht="134.25" customHeight="1" x14ac:dyDescent="0.25">
      <c r="A19" s="190">
        <v>4</v>
      </c>
      <c r="B19" s="170" t="str">
        <f>+[11]Identificacion!B7</f>
        <v>ATENCIÓN INTEGRAL Y SERVICIOS A GRUPOS DE INTERÉS</v>
      </c>
      <c r="C19" s="170" t="str">
        <f>+[11]Identificacion!C7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70" t="str">
        <f>+[11]Identificacion!D7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70" t="str">
        <f>+[11]Identificacion!E7</f>
        <v>Perdida de los expedientes mineros.</v>
      </c>
      <c r="F19" s="170" t="str">
        <f>+[11]Identificacion!F7</f>
        <v xml:space="preserve">1. Investigaciones dentro de la Entidad por la pérdida del expediente minero.
2. Desgaste administrativo y operativo.
3. Pérdida de credibilidad de la ANM
4. Reprocesos en todo ámbito dentro de la ANM.
</v>
      </c>
      <c r="G19" s="167">
        <f>+[11]Probabilidad!E17</f>
        <v>2</v>
      </c>
      <c r="H19" s="167">
        <f>+'[11]Impacto '!D9</f>
        <v>4</v>
      </c>
      <c r="I19" s="139">
        <f t="shared" si="0"/>
        <v>8</v>
      </c>
      <c r="J19" s="162" t="str">
        <f>IF(AND(I19&gt;=0,I19&lt;=4),'[11]Calificación de Riesgos'!$H$10,IF(I19&lt;7,'[11]Calificación de Riesgos'!$H$9,IF(I19&lt;13,'[11]Calificación de Riesgos'!$H$8,IF(I19&lt;=25,'[11]Calificación de Riesgos'!$H$7))))</f>
        <v>ALTA</v>
      </c>
      <c r="K19" s="170" t="s">
        <v>298</v>
      </c>
      <c r="L19" s="167">
        <v>1</v>
      </c>
      <c r="M19" s="167">
        <v>4</v>
      </c>
      <c r="N19" s="139">
        <f t="shared" si="1"/>
        <v>4</v>
      </c>
      <c r="O19" s="162" t="str">
        <f>+'[11]Calificación de Riesgos'!H8</f>
        <v>ALTA</v>
      </c>
      <c r="P19" s="167" t="s">
        <v>6</v>
      </c>
      <c r="Q19" s="22" t="s">
        <v>299</v>
      </c>
      <c r="R19" s="22" t="s">
        <v>300</v>
      </c>
      <c r="S19" s="20">
        <v>43493</v>
      </c>
      <c r="T19" s="20">
        <v>43830</v>
      </c>
      <c r="U19" s="19" t="s">
        <v>277</v>
      </c>
      <c r="V19" s="18"/>
      <c r="W19" s="18"/>
      <c r="X19" s="18"/>
      <c r="Y19" s="18"/>
      <c r="Z19" s="18"/>
      <c r="AA19" s="18"/>
      <c r="AB19" s="18"/>
      <c r="AC19" s="18"/>
      <c r="AD19" s="18"/>
      <c r="AE19" s="18"/>
      <c r="AF19" s="18"/>
      <c r="AG19" s="18"/>
      <c r="AH19" s="18"/>
      <c r="AI19" s="18"/>
    </row>
    <row r="20" spans="1:35" ht="82.5" x14ac:dyDescent="0.3">
      <c r="A20" s="190"/>
      <c r="B20" s="170"/>
      <c r="C20" s="170"/>
      <c r="D20" s="170"/>
      <c r="E20" s="170"/>
      <c r="F20" s="170"/>
      <c r="G20" s="167"/>
      <c r="H20" s="167"/>
      <c r="I20" s="140"/>
      <c r="J20" s="173"/>
      <c r="K20" s="170"/>
      <c r="L20" s="167"/>
      <c r="M20" s="167"/>
      <c r="N20" s="140"/>
      <c r="O20" s="173"/>
      <c r="P20" s="167"/>
      <c r="Q20" s="22" t="s">
        <v>301</v>
      </c>
      <c r="R20" s="22" t="s">
        <v>302</v>
      </c>
      <c r="S20" s="20">
        <v>43493</v>
      </c>
      <c r="T20" s="20">
        <v>43830</v>
      </c>
      <c r="U20" s="19" t="s">
        <v>277</v>
      </c>
      <c r="V20" s="81"/>
      <c r="W20" s="81"/>
      <c r="X20" s="81"/>
      <c r="Y20" s="81"/>
      <c r="Z20" s="81"/>
      <c r="AA20" s="81"/>
      <c r="AB20" s="81"/>
      <c r="AC20" s="81"/>
      <c r="AD20" s="81"/>
      <c r="AE20" s="81"/>
      <c r="AF20" s="81"/>
      <c r="AG20" s="81"/>
      <c r="AH20" s="81"/>
      <c r="AI20" s="81"/>
    </row>
    <row r="21" spans="1:35" ht="66" x14ac:dyDescent="0.3">
      <c r="A21" s="190"/>
      <c r="B21" s="170"/>
      <c r="C21" s="170"/>
      <c r="D21" s="170"/>
      <c r="E21" s="170"/>
      <c r="F21" s="170"/>
      <c r="G21" s="167"/>
      <c r="H21" s="167"/>
      <c r="I21" s="140"/>
      <c r="J21" s="173"/>
      <c r="K21" s="170"/>
      <c r="L21" s="167"/>
      <c r="M21" s="167"/>
      <c r="N21" s="140"/>
      <c r="O21" s="173"/>
      <c r="P21" s="167"/>
      <c r="Q21" s="22" t="s">
        <v>296</v>
      </c>
      <c r="R21" s="22" t="s">
        <v>303</v>
      </c>
      <c r="S21" s="20">
        <v>43493</v>
      </c>
      <c r="T21" s="20">
        <v>43830</v>
      </c>
      <c r="U21" s="19" t="s">
        <v>277</v>
      </c>
      <c r="V21" s="81"/>
      <c r="W21" s="81"/>
      <c r="X21" s="81"/>
      <c r="Y21" s="81"/>
      <c r="Z21" s="81"/>
      <c r="AA21" s="81"/>
      <c r="AB21" s="81"/>
      <c r="AC21" s="81"/>
      <c r="AD21" s="81"/>
      <c r="AE21" s="81"/>
      <c r="AF21" s="81"/>
      <c r="AG21" s="81"/>
      <c r="AH21" s="81"/>
      <c r="AI21" s="81"/>
    </row>
    <row r="22" spans="1:35" ht="49.5" x14ac:dyDescent="0.3">
      <c r="A22" s="190"/>
      <c r="B22" s="170"/>
      <c r="C22" s="170"/>
      <c r="D22" s="170"/>
      <c r="E22" s="170"/>
      <c r="F22" s="170"/>
      <c r="G22" s="167"/>
      <c r="H22" s="167"/>
      <c r="I22" s="140"/>
      <c r="J22" s="173"/>
      <c r="K22" s="170"/>
      <c r="L22" s="167"/>
      <c r="M22" s="167"/>
      <c r="N22" s="140"/>
      <c r="O22" s="173"/>
      <c r="P22" s="167"/>
      <c r="Q22" s="22" t="s">
        <v>304</v>
      </c>
      <c r="R22" s="22" t="s">
        <v>305</v>
      </c>
      <c r="S22" s="20">
        <v>43493</v>
      </c>
      <c r="T22" s="20">
        <v>43830</v>
      </c>
      <c r="U22" s="19" t="s">
        <v>277</v>
      </c>
      <c r="V22" s="81"/>
      <c r="W22" s="81"/>
      <c r="X22" s="81"/>
      <c r="Y22" s="81"/>
      <c r="Z22" s="81"/>
      <c r="AA22" s="81"/>
      <c r="AB22" s="81"/>
      <c r="AC22" s="81"/>
      <c r="AD22" s="81"/>
      <c r="AE22" s="81"/>
      <c r="AF22" s="81"/>
      <c r="AG22" s="81"/>
      <c r="AH22" s="81"/>
      <c r="AI22" s="81"/>
    </row>
    <row r="23" spans="1:35" ht="115.5" x14ac:dyDescent="0.3">
      <c r="A23" s="190"/>
      <c r="B23" s="170"/>
      <c r="C23" s="170"/>
      <c r="D23" s="170"/>
      <c r="E23" s="170"/>
      <c r="F23" s="170"/>
      <c r="G23" s="167"/>
      <c r="H23" s="167"/>
      <c r="I23" s="141"/>
      <c r="J23" s="163"/>
      <c r="K23" s="170"/>
      <c r="L23" s="167"/>
      <c r="M23" s="167"/>
      <c r="N23" s="141"/>
      <c r="O23" s="163"/>
      <c r="P23" s="167"/>
      <c r="Q23" s="22" t="s">
        <v>306</v>
      </c>
      <c r="R23" s="22" t="s">
        <v>307</v>
      </c>
      <c r="S23" s="20">
        <v>43493</v>
      </c>
      <c r="T23" s="20">
        <v>43830</v>
      </c>
      <c r="U23" s="19" t="s">
        <v>277</v>
      </c>
      <c r="V23" s="81"/>
      <c r="W23" s="81"/>
      <c r="X23" s="81"/>
      <c r="Y23" s="81"/>
      <c r="Z23" s="81"/>
      <c r="AA23" s="81"/>
      <c r="AB23" s="81"/>
      <c r="AC23" s="81"/>
      <c r="AD23" s="81"/>
      <c r="AE23" s="81"/>
      <c r="AF23" s="81"/>
      <c r="AG23" s="81"/>
      <c r="AH23" s="81"/>
      <c r="AI23" s="81"/>
    </row>
    <row r="24" spans="1:35" ht="81.75" customHeight="1" x14ac:dyDescent="0.3">
      <c r="A24" s="23">
        <v>5</v>
      </c>
      <c r="B24" s="22" t="str">
        <f>+[11]Identificacion!B8</f>
        <v>ATENCIÓN INTEGRAL Y SERVICIOS A GRUPOS DE INTERÉS</v>
      </c>
      <c r="C24" s="22" t="str">
        <f>+[11]Identificacion!C8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2" t="str">
        <f>+[11]Identificacion!D8</f>
        <v>1. Error humano al no vincular de manera correcta las respuestas en el SGD
2. No generar a tiempo las alertas tempranas sobre el estado de la PQRS
3. No contar con toda la información requerida debido a las fallas de la aplicación</v>
      </c>
      <c r="E24" s="22" t="str">
        <f>+[11]Identificacion!E8</f>
        <v>No generar las alertas sobre la gestión de las PQRS, a tiempo.</v>
      </c>
      <c r="F24" s="22" t="str">
        <f>+[11]Identificacion!F8</f>
        <v>1. Sanciones disciplinarias a funcionarios y a la Entidad.
2. Desmejoramiento de la imagen institucional
3. Pérdida de credibilidad de la ANM</v>
      </c>
      <c r="G24" s="23">
        <f>+[11]Probabilidad!E18</f>
        <v>3</v>
      </c>
      <c r="H24" s="23">
        <f>+'[11]Impacto '!D10</f>
        <v>3</v>
      </c>
      <c r="I24" s="23">
        <f>+G24*H24</f>
        <v>9</v>
      </c>
      <c r="J24" s="82" t="str">
        <f>IF(AND(I24&gt;=0,I24&lt;=4),'[11]Calificación de Riesgos'!$H$10,IF(I24&lt;7,'[11]Calificación de Riesgos'!$H$9,IF(I24&lt;13,'[11]Calificación de Riesgos'!$H$8,IF(I24&lt;=25,'[11]Calificación de Riesgos'!$H$7))))</f>
        <v>ALTA</v>
      </c>
      <c r="K24" s="22" t="s">
        <v>308</v>
      </c>
      <c r="L24" s="23">
        <v>1</v>
      </c>
      <c r="M24" s="23">
        <v>3</v>
      </c>
      <c r="N24" s="23">
        <f>+L24*M24</f>
        <v>3</v>
      </c>
      <c r="O24" s="91" t="str">
        <f>+'[11]Calificación de Riesgos'!H9</f>
        <v>MODERADA</v>
      </c>
      <c r="P24" s="19" t="s">
        <v>6</v>
      </c>
      <c r="Q24" s="22" t="s">
        <v>309</v>
      </c>
      <c r="R24" s="21" t="s">
        <v>310</v>
      </c>
      <c r="S24" s="20">
        <v>43466</v>
      </c>
      <c r="T24" s="20">
        <v>43830</v>
      </c>
      <c r="U24" s="19" t="s">
        <v>311</v>
      </c>
      <c r="V24" s="81"/>
      <c r="W24" s="81"/>
      <c r="X24" s="81"/>
      <c r="Y24" s="81"/>
      <c r="Z24" s="81"/>
      <c r="AA24" s="81"/>
      <c r="AB24" s="81"/>
      <c r="AC24" s="81"/>
      <c r="AD24" s="81"/>
      <c r="AE24" s="81"/>
      <c r="AF24" s="81"/>
      <c r="AG24" s="81"/>
      <c r="AH24" s="81"/>
      <c r="AI24" s="81"/>
    </row>
    <row r="25" spans="1:35" ht="156" customHeight="1" x14ac:dyDescent="0.3">
      <c r="A25" s="167">
        <v>6</v>
      </c>
      <c r="B25" s="170" t="str">
        <f>+[11]Identificacion!B9</f>
        <v>ATENCIÓN INTEGRAL Y SERVICIOS A GRUPOS DE INTERÉS</v>
      </c>
      <c r="C25" s="170" t="str">
        <f>+[11]Identificacion!C9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70" t="str">
        <f>+[11]Identificacion!D9</f>
        <v>1. Continuos cambios en la información de origen técnico y económico 
2. Desactualización de la información publicada por parte de las fuentes de información técnica y/o económica
3. Error humano en el manejo de la información</v>
      </c>
      <c r="E25" s="170" t="str">
        <f>+[11]Identificacion!E9</f>
        <v xml:space="preserve">Suministro de información errónea y/o desactualizada al publico objetivo para la promoción del sector minero </v>
      </c>
      <c r="F25" s="170" t="str">
        <f>+[11]Identificacion!F9</f>
        <v>1. Desgaste administrativo 
2. Desmejoramiento de la imagen institucional
3. Perdida de credibilidad de la ANM</v>
      </c>
      <c r="G25" s="167">
        <f>+[11]Probabilidad!E19</f>
        <v>3</v>
      </c>
      <c r="H25" s="167">
        <f>+'[11]Impacto '!D11</f>
        <v>3</v>
      </c>
      <c r="I25" s="167">
        <f>+G25*H25</f>
        <v>9</v>
      </c>
      <c r="J25" s="192" t="str">
        <f>IF(AND(I25&gt;=0,I25&lt;=4),'[11]Calificación de Riesgos'!$H$10,IF(I25&lt;7,'[11]Calificación de Riesgos'!$H$9,IF(I25&lt;13,'[11]Calificación de Riesgos'!$H$8,IF(I25&lt;=25,'[11]Calificación de Riesgos'!$H$7))))</f>
        <v>ALTA</v>
      </c>
      <c r="K25" s="170" t="s">
        <v>312</v>
      </c>
      <c r="L25" s="167">
        <v>1</v>
      </c>
      <c r="M25" s="167">
        <v>3</v>
      </c>
      <c r="N25" s="23"/>
      <c r="O25" s="193" t="str">
        <f>+'[11]Calificación de Riesgos'!H9</f>
        <v>MODERADA</v>
      </c>
      <c r="P25" s="190" t="s">
        <v>6</v>
      </c>
      <c r="Q25" s="22" t="s">
        <v>313</v>
      </c>
      <c r="R25" s="97" t="s">
        <v>314</v>
      </c>
      <c r="S25" s="20">
        <v>43496</v>
      </c>
      <c r="T25" s="20">
        <v>43631</v>
      </c>
      <c r="U25" s="19" t="s">
        <v>315</v>
      </c>
      <c r="V25" s="81"/>
      <c r="W25" s="81"/>
      <c r="X25" s="81"/>
      <c r="Y25" s="81"/>
      <c r="Z25" s="81"/>
      <c r="AA25" s="81"/>
      <c r="AB25" s="81"/>
      <c r="AC25" s="81"/>
      <c r="AD25" s="81"/>
      <c r="AE25" s="81"/>
      <c r="AF25" s="81"/>
      <c r="AG25" s="81"/>
      <c r="AH25" s="81"/>
      <c r="AI25" s="81"/>
    </row>
    <row r="26" spans="1:35" ht="82.5" x14ac:dyDescent="0.3">
      <c r="A26" s="167"/>
      <c r="B26" s="170"/>
      <c r="C26" s="170"/>
      <c r="D26" s="170"/>
      <c r="E26" s="170"/>
      <c r="F26" s="170"/>
      <c r="G26" s="167"/>
      <c r="H26" s="167"/>
      <c r="I26" s="167"/>
      <c r="J26" s="192"/>
      <c r="K26" s="170"/>
      <c r="L26" s="167"/>
      <c r="M26" s="167"/>
      <c r="N26" s="81"/>
      <c r="O26" s="193"/>
      <c r="P26" s="190"/>
      <c r="Q26" s="22" t="s">
        <v>316</v>
      </c>
      <c r="R26" s="97" t="s">
        <v>317</v>
      </c>
      <c r="S26" s="20">
        <v>43496</v>
      </c>
      <c r="T26" s="20">
        <v>43814</v>
      </c>
      <c r="U26" s="19" t="s">
        <v>318</v>
      </c>
    </row>
  </sheetData>
  <mergeCells count="83">
    <mergeCell ref="P25:P26"/>
    <mergeCell ref="A1:U5"/>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NOT(ISERROR(SEARCH('C:\PLANEACIÓN 2019\RIESGOS 2019\VERSIONES FINALES RIESGOS GESTION 2019\[Mapa Riesgos Gestion Atencion Integral 2019 Final.xlsx]Calificación de Riesgos'!#REF!,J9)))</xm:f>
            <xm:f>'C:\PLANEACIÓN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NOT(ISERROR(SEARCH('C:\PLANEACIÓN 2019\RIESGOS 2019\VERSIONES FINALES RIESGOS GESTION 2019\[Mapa Riesgos Gestion Atencion Integral 2019 Final.xlsx]Calificación de Riesgos'!#REF!,J9)))</xm:f>
            <xm:f>'C:\PLANEACIÓN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NOT(ISERROR(SEARCH('C:\PLANEACIÓN 2019\RIESGOS 2019\VERSIONES FINALES RIESGOS GESTION 2019\[Mapa Riesgos Gestion Atencion Integral 2019 Final.xlsx]Calificación de Riesgos'!#REF!,J9)))</xm:f>
            <xm:f>'C:\PLANEACIÓN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NOT(ISERROR(SEARCH('C:\PLANEACIÓN 2019\RIESGOS 2019\VERSIONES FINALES RIESGOS GESTION 2019\[Mapa Riesgos Gestion Atencion Integral 2019 Final.xlsx]Calificación de Riesgos'!#REF!,J9)))</xm:f>
            <xm:f>'C:\PLANEACIÓN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NOT(ISERROR(SEARCH('C:\PLANEACIÓN 2019\RIESGOS 2019\VERSIONES FINALES RIESGOS GESTION 2019\[Mapa Riesgos Gestion Atencion Integral 2019 Final.xlsx]Calificación de Riesgos'!#REF!,J9)))</xm:f>
            <xm:f>'C:\PLANEACIÓN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NOT(ISERROR(SEARCH('C:\PLANEACIÓN 2019\RIESGOS 2019\VERSIONES FINALES RIESGOS GESTION 2019\[Mapa Riesgos Gestion Atencion Integral 2019 Final.xlsx]Calificación de Riesgos'!#REF!,O9)))</xm:f>
            <xm:f>'C:\PLANEACIÓN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NOT(ISERROR(SEARCH('C:\PLANEACIÓN 2019\RIESGOS 2019\VERSIONES FINALES RIESGOS GESTION 2019\[Mapa Riesgos Gestion Atencion Integral 2019 Final.xlsx]Calificación de Riesgos'!#REF!,O9)))</xm:f>
            <xm:f>'C:\PLANEACIÓN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NOT(ISERROR(SEARCH('C:\PLANEACIÓN 2019\RIESGOS 2019\VERSIONES FINALES RIESGOS GESTION 2019\[Mapa Riesgos Gestion Atencion Integral 2019 Final.xlsx]Calificación de Riesgos'!#REF!,O9)))</xm:f>
            <xm:f>'C:\PLANEACIÓN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NOT(ISERROR(SEARCH('C:\PLANEACIÓN 2019\RIESGOS 2019\VERSIONES FINALES RIESGOS GESTION 2019\[Mapa Riesgos Gestion Atencion Integral 2019 Final.xlsx]Calificación de Riesgos'!#REF!,O9)))</xm:f>
            <xm:f>'C:\PLANEACIÓN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NOT(ISERROR(SEARCH('C:\PLANEACIÓN 2019\RIESGOS 2019\VERSIONES FINALES RIESGOS GESTION 2019\[Mapa Riesgos Gestion Atencion Integral 2019 Final.xlsx]Calificación de Riesgos'!#REF!,O9)))</xm:f>
            <xm:f>'C:\PLANEACIÓN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NOT(ISERROR(SEARCH('C:\PLANEACIÓN 2019\RIESGOS 2019\VERSIONES FINALES RIESGOS GESTION 2019\[Mapa Riesgos Gestion Atencion Integral 2019 Final.xlsx]Calificación de Riesgos'!#REF!,J24)))</xm:f>
            <xm:f>'C:\PLANEACIÓN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NOT(ISERROR(SEARCH('C:\PLANEACIÓN 2019\RIESGOS 2019\VERSIONES FINALES RIESGOS GESTION 2019\[Mapa Riesgos Gestion Atencion Integral 2019 Final.xlsx]Calificación de Riesgos'!#REF!,J24)))</xm:f>
            <xm:f>'C:\PLANEACIÓN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NOT(ISERROR(SEARCH('C:\PLANEACIÓN 2019\RIESGOS 2019\VERSIONES FINALES RIESGOS GESTION 2019\[Mapa Riesgos Gestion Atencion Integral 2019 Final.xlsx]Calificación de Riesgos'!#REF!,J24)))</xm:f>
            <xm:f>'C:\PLANEACIÓN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NOT(ISERROR(SEARCH('C:\PLANEACIÓN 2019\RIESGOS 2019\VERSIONES FINALES RIESGOS GESTION 2019\[Mapa Riesgos Gestion Atencion Integral 2019 Final.xlsx]Calificación de Riesgos'!#REF!,J24)))</xm:f>
            <xm:f>'C:\PLANEACIÓN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NOT(ISERROR(SEARCH('C:\PLANEACIÓN 2019\RIESGOS 2019\VERSIONES FINALES RIESGOS GESTION 2019\[Mapa Riesgos Gestion Atencion Integral 2019 Final.xlsx]Calificación de Riesgos'!#REF!,J24)))</xm:f>
            <xm:f>'C:\PLANEACIÓN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NOT(ISERROR(SEARCH('C:\PLANEACIÓN 2019\RIESGOS 2019\VERSIONES FINALES RIESGOS GESTION 2019\[Mapa Riesgos Gestion Atencion Integral 2019 Final.xlsx]Calificación de Riesgos'!#REF!,O24)))</xm:f>
            <xm:f>'C:\PLANEACIÓN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NOT(ISERROR(SEARCH('C:\PLANEACIÓN 2019\RIESGOS 2019\VERSIONES FINALES RIESGOS GESTION 2019\[Mapa Riesgos Gestion Atencion Integral 2019 Final.xlsx]Calificación de Riesgos'!#REF!,O24)))</xm:f>
            <xm:f>'C:\PLANEACIÓN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NOT(ISERROR(SEARCH('C:\PLANEACIÓN 2019\RIESGOS 2019\VERSIONES FINALES RIESGOS GESTION 2019\[Mapa Riesgos Gestion Atencion Integral 2019 Final.xlsx]Calificación de Riesgos'!#REF!,O24)))</xm:f>
            <xm:f>'C:\PLANEACIÓN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NOT(ISERROR(SEARCH('C:\PLANEACIÓN 2019\RIESGOS 2019\VERSIONES FINALES RIESGOS GESTION 2019\[Mapa Riesgos Gestion Atencion Integral 2019 Final.xlsx]Calificación de Riesgos'!#REF!,O24)))</xm:f>
            <xm:f>'C:\PLANEACIÓN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NOT(ISERROR(SEARCH('C:\PLANEACIÓN 2019\RIESGOS 2019\VERSIONES FINALES RIESGOS GESTION 2019\[Mapa Riesgos Gestion Atencion Integral 2019 Final.xlsx]Calificación de Riesgos'!#REF!,O24)))</xm:f>
            <xm:f>'C:\PLANEACIÓN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NOT(ISERROR(SEARCH('C:\PLANEACIÓN 2019\RIESGOS 2019\VERSIONES FINALES RIESGOS GESTION 2019\[Mapa Riesgos Gestion Atencion Integral 2019 Final.xlsx]Calificación de Riesgos'!#REF!,J25)))</xm:f>
            <xm:f>'C:\PLANEACIÓN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NOT(ISERROR(SEARCH('C:\PLANEACIÓN 2019\RIESGOS 2019\VERSIONES FINALES RIESGOS GESTION 2019\[Mapa Riesgos Gestion Atencion Integral 2019 Final.xlsx]Calificación de Riesgos'!#REF!,J25)))</xm:f>
            <xm:f>'C:\PLANEACIÓN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NOT(ISERROR(SEARCH('C:\PLANEACIÓN 2019\RIESGOS 2019\VERSIONES FINALES RIESGOS GESTION 2019\[Mapa Riesgos Gestion Atencion Integral 2019 Final.xlsx]Calificación de Riesgos'!#REF!,J25)))</xm:f>
            <xm:f>'C:\PLANEACIÓN 2019\RIESGOS 2019\VERSIONES FINALES RIESGOS GESTION 2019\[Mapa Riesgos Gestion Atencion Integral 2019 Final.xlsx]Calificación de Riesgos'!#REF!</xm:f>
            <x14:dxf/>
          </x14:cfRule>
          <x14:cfRule type="containsText" priority="9" operator="containsText" id="{7CC59478-2631-4F5C-A61B-A3745AB732A9}">
            <xm:f>NOT(ISERROR(SEARCH('C:\PLANEACIÓN 2019\RIESGOS 2019\VERSIONES FINALES RIESGOS GESTION 2019\[Mapa Riesgos Gestion Atencion Integral 2019 Final.xlsx]Calificación de Riesgos'!#REF!,J25)))</xm:f>
            <xm:f>'C:\PLANEACIÓN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NOT(ISERROR(SEARCH('C:\PLANEACIÓN 2019\RIESGOS 2019\VERSIONES FINALES RIESGOS GESTION 2019\[Mapa Riesgos Gestion Atencion Integral 2019 Final.xlsx]Calificación de Riesgos'!#REF!,J25)))</xm:f>
            <xm:f>'C:\PLANEACIÓN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NOT(ISERROR(SEARCH('C:\PLANEACIÓN 2019\RIESGOS 2019\VERSIONES FINALES RIESGOS GESTION 2019\[Mapa Riesgos Gestion Atencion Integral 2019 Final.xlsx]Calificación de Riesgos'!#REF!,O25)))</xm:f>
            <xm:f>'C:\PLANEACIÓN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NOT(ISERROR(SEARCH('C:\PLANEACIÓN 2019\RIESGOS 2019\VERSIONES FINALES RIESGOS GESTION 2019\[Mapa Riesgos Gestion Atencion Integral 2019 Final.xlsx]Calificación de Riesgos'!#REF!,O25)))</xm:f>
            <xm:f>'C:\PLANEACIÓN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NOT(ISERROR(SEARCH('C:\PLANEACIÓN 2019\RIESGOS 2019\VERSIONES FINALES RIESGOS GESTION 2019\[Mapa Riesgos Gestion Atencion Integral 2019 Final.xlsx]Calificación de Riesgos'!#REF!,O25)))</xm:f>
            <xm:f>'C:\PLANEACIÓN 2019\RIESGOS 2019\VERSIONES FINALES RIESGOS GESTION 2019\[Mapa Riesgos Gestion Atencion Integral 2019 Final.xlsx]Calificación de Riesgos'!#REF!</xm:f>
            <x14:dxf/>
          </x14:cfRule>
          <x14:cfRule type="containsText" priority="4" operator="containsText" id="{0CFE4428-13ED-409C-AA33-E0C5BE605A66}">
            <xm:f>NOT(ISERROR(SEARCH('C:\PLANEACIÓN 2019\RIESGOS 2019\VERSIONES FINALES RIESGOS GESTION 2019\[Mapa Riesgos Gestion Atencion Integral 2019 Final.xlsx]Calificación de Riesgos'!#REF!,O25)))</xm:f>
            <xm:f>'C:\PLANEACIÓN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NOT(ISERROR(SEARCH('C:\PLANEACIÓN 2019\RIESGOS 2019\VERSIONES FINALES RIESGOS GESTION 2019\[Mapa Riesgos Gestion Atencion Integral 2019 Final.xlsx]Calificación de Riesgos'!#REF!,O25)))</xm:f>
            <xm:f>'C:\PLANEACIÓN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E1" zoomScale="91" zoomScaleNormal="91" workbookViewId="0">
      <selection activeCell="R10" sqref="R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442</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94"/>
      <c r="V6" s="136" t="s">
        <v>55</v>
      </c>
      <c r="W6" s="136"/>
      <c r="X6" s="136"/>
      <c r="Y6" s="136"/>
      <c r="Z6" s="136"/>
      <c r="AA6" s="136"/>
      <c r="AB6" s="130" t="s">
        <v>54</v>
      </c>
      <c r="AC6" s="130"/>
      <c r="AD6" s="130"/>
      <c r="AE6" s="130"/>
      <c r="AF6" s="130"/>
      <c r="AG6" s="130"/>
      <c r="AH6" s="130"/>
      <c r="AI6" s="131"/>
    </row>
    <row r="7" spans="1:35" s="25" customFormat="1" ht="27"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94"/>
      <c r="V7" s="136"/>
      <c r="W7" s="136"/>
      <c r="X7" s="136"/>
      <c r="Y7" s="136"/>
      <c r="Z7" s="136"/>
      <c r="AA7" s="136"/>
      <c r="AB7" s="133"/>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101" t="s">
        <v>30</v>
      </c>
      <c r="W8" s="101" t="s">
        <v>29</v>
      </c>
      <c r="X8" s="101" t="s">
        <v>28</v>
      </c>
      <c r="Y8" s="101" t="s">
        <v>24</v>
      </c>
      <c r="Z8" s="101" t="s">
        <v>23</v>
      </c>
      <c r="AA8" s="101" t="s">
        <v>22</v>
      </c>
      <c r="AB8" s="26" t="s">
        <v>27</v>
      </c>
      <c r="AC8" s="26" t="s">
        <v>26</v>
      </c>
      <c r="AD8" s="26" t="s">
        <v>25</v>
      </c>
      <c r="AE8" s="26" t="s">
        <v>24</v>
      </c>
      <c r="AF8" s="26" t="s">
        <v>23</v>
      </c>
      <c r="AG8" s="26" t="s">
        <v>22</v>
      </c>
      <c r="AH8" s="26" t="s">
        <v>21</v>
      </c>
      <c r="AI8" s="26" t="s">
        <v>20</v>
      </c>
    </row>
    <row r="9" spans="1:35" s="17" customFormat="1" ht="198.75" customHeight="1" x14ac:dyDescent="0.25">
      <c r="A9" s="23">
        <v>1</v>
      </c>
      <c r="B9" s="22" t="str">
        <f>+[12]Identificacion!B4</f>
        <v>GESTION INTEGRAL DE LA INFORMACIÓN MINERA</v>
      </c>
      <c r="C9" s="22" t="str">
        <f>+[12]Identificacion!C4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2" t="str">
        <f>+[12]Identificacion!D4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8" t="str">
        <f>+[12]Identificacion!E4</f>
        <v>Incumplimiento de los términos establecidos en la Ley con relación a  la inscripción de actos administrativos en el Catastro Minero Colombiano</v>
      </c>
      <c r="F9" s="18" t="str">
        <f>+[12]Identificacion!F4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3">
        <f>+[12]Probabilidad!E14</f>
        <v>3</v>
      </c>
      <c r="H9" s="23">
        <f>+'[12]Impacto '!D6</f>
        <v>2</v>
      </c>
      <c r="I9" s="23">
        <f t="shared" ref="I9:I10" si="0">+G9*H9</f>
        <v>6</v>
      </c>
      <c r="J9" s="91" t="str">
        <f>IF(AND(I9&gt;=0,I9&lt;=4),'[12]Calificación de Riesgos'!$H$10,IF(I9&lt;7,'[12]Calificación de Riesgos'!$H$9,IF(I9&lt;13,'[12]Calificación de Riesgos'!$H$8,IF(I9&lt;=25,'[12]Calificación de Riesgos'!$H$7))))</f>
        <v>MODERADA</v>
      </c>
      <c r="K9" s="22" t="s">
        <v>327</v>
      </c>
      <c r="L9" s="23">
        <v>1</v>
      </c>
      <c r="M9" s="23">
        <v>2</v>
      </c>
      <c r="N9" s="23">
        <f>+L9*M9</f>
        <v>2</v>
      </c>
      <c r="O9" s="93" t="str">
        <f>IF(AND(N9&gt;=0,N9&lt;=4),'[12]Calificación de Riesgos'!$H$10,IF(N9&lt;7,'[12]Calificación de Riesgos'!$H$9,IF(N9&lt;13,'[12]Calificación de Riesgos'!$H$8,IF(N9&lt;=25,'[12]Calificación de Riesgos'!$H$7))))</f>
        <v>BAJA</v>
      </c>
      <c r="P9" s="18" t="s">
        <v>6</v>
      </c>
      <c r="Q9" s="100" t="s">
        <v>440</v>
      </c>
      <c r="R9" s="100" t="s">
        <v>328</v>
      </c>
      <c r="S9" s="113">
        <v>43556</v>
      </c>
      <c r="T9" s="113">
        <v>43814</v>
      </c>
      <c r="U9" s="19" t="s">
        <v>329</v>
      </c>
      <c r="V9" s="18"/>
      <c r="W9" s="18"/>
      <c r="X9" s="18"/>
      <c r="Y9" s="18"/>
      <c r="Z9" s="18"/>
      <c r="AA9" s="18"/>
      <c r="AB9" s="18"/>
      <c r="AC9" s="18"/>
      <c r="AD9" s="18"/>
      <c r="AE9" s="18"/>
      <c r="AF9" s="18"/>
      <c r="AG9" s="18"/>
      <c r="AH9" s="18"/>
      <c r="AI9" s="18"/>
    </row>
    <row r="10" spans="1:35" s="17" customFormat="1" ht="138" customHeight="1" x14ac:dyDescent="0.25">
      <c r="A10" s="23">
        <v>2</v>
      </c>
      <c r="B10" s="22" t="str">
        <f>+[12]Identificacion!B5</f>
        <v>GESTION INTEGRAL DE LA INFORMACIÓN MINERA</v>
      </c>
      <c r="C10" s="22" t="str">
        <f>+[12]Identificacion!C5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2" t="str">
        <f>+[12]Identificacion!D5</f>
        <v>1. Información errónea y/o error humano
2. Debilidad en control de calidad</v>
      </c>
      <c r="E10" s="18" t="str">
        <f>+[12]Identificacion!E5</f>
        <v xml:space="preserve">Realizar la inscripción de ordenes judiciales y/o actos administratrivos que no cumplan con los requisitos de fondo y de forma establecido por la Ley.  </v>
      </c>
      <c r="F10" s="18" t="str">
        <f>+[12]Identificacion!F5</f>
        <v>1. Desactualización de la información en el CMC
2. Reclamaciones por inscripciones indebidas en el Registro Minero Nacional.
3. Falta de confiabilidad en la información</v>
      </c>
      <c r="G10" s="23">
        <f>+[12]Probabilidad!E15</f>
        <v>2</v>
      </c>
      <c r="H10" s="23">
        <f>+'[12]Impacto '!D7</f>
        <v>4</v>
      </c>
      <c r="I10" s="23">
        <f t="shared" si="0"/>
        <v>8</v>
      </c>
      <c r="J10" s="82" t="str">
        <f>IF(AND(I10&gt;=0,I10&lt;=4),'[12]Calificación de Riesgos'!$H$10,IF(I10&lt;7,'[12]Calificación de Riesgos'!$H$9,IF(I10&lt;13,'[12]Calificación de Riesgos'!$H$8,IF(I10&lt;=25,'[12]Calificación de Riesgos'!$H$7))))</f>
        <v>ALTA</v>
      </c>
      <c r="K10" s="22" t="s">
        <v>330</v>
      </c>
      <c r="L10" s="23">
        <v>1</v>
      </c>
      <c r="M10" s="23">
        <v>4</v>
      </c>
      <c r="N10" s="23">
        <f t="shared" ref="N10" si="1">+L10*M10</f>
        <v>4</v>
      </c>
      <c r="O10" s="82" t="str">
        <f>+'[12]Calificación de Riesgos'!H8</f>
        <v>ALTA</v>
      </c>
      <c r="P10" s="18" t="s">
        <v>6</v>
      </c>
      <c r="Q10" s="100" t="s">
        <v>440</v>
      </c>
      <c r="R10" s="100" t="s">
        <v>328</v>
      </c>
      <c r="S10" s="113">
        <v>43556</v>
      </c>
      <c r="T10" s="113">
        <v>43814</v>
      </c>
      <c r="U10" s="19" t="s">
        <v>329</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NOT(ISERROR(SEARCH('C:\PLANEACIÓN 2019\RIESGOS 2019\VERSIONES FINALES RIESGOS GESTION 2019\[Mapa de Riesgos de Gestion Información Minera 2019 Final.xlsx]Calificación de Riesgos'!#REF!,J9)))</xm:f>
            <xm:f>'C:\PLANEACIÓN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NOT(ISERROR(SEARCH('C:\PLANEACIÓN 2019\RIESGOS 2019\VERSIONES FINALES RIESGOS GESTION 2019\[Mapa de Riesgos de Gestion Información Minera 2019 Final.xlsx]Calificación de Riesgos'!#REF!,J9)))</xm:f>
            <xm:f>'C:\PLANEACIÓN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NOT(ISERROR(SEARCH('C:\PLANEACIÓN 2019\RIESGOS 2019\VERSIONES FINALES RIESGOS GESTION 2019\[Mapa de Riesgos de Gestion Información Minera 2019 Final.xlsx]Calificación de Riesgos'!#REF!,J9)))</xm:f>
            <xm:f>'C:\PLANEACIÓN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NOT(ISERROR(SEARCH('C:\PLANEACIÓN 2019\RIESGOS 2019\VERSIONES FINALES RIESGOS GESTION 2019\[Mapa de Riesgos de Gestion Información Minera 2019 Final.xlsx]Calificación de Riesgos'!#REF!,J9)))</xm:f>
            <xm:f>'C:\PLANEACIÓN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NOT(ISERROR(SEARCH('C:\PLANEACIÓN 2019\RIESGOS 2019\VERSIONES FINALES RIESGOS GESTION 2019\[Mapa de Riesgos de Gestion Información Minera 2019 Final.xlsx]Calificación de Riesgos'!#REF!,J9)))</xm:f>
            <xm:f>'C:\PLANEACIÓN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NOT(ISERROR(SEARCH('C:\PLANEACIÓN 2019\RIESGOS 2019\VERSIONES FINALES RIESGOS GESTION 2019\[Mapa de Riesgos de Gestion Información Minera 2019 Final.xlsx]Calificación de Riesgos'!#REF!,O9)))</xm:f>
            <xm:f>'C:\PLANEACIÓN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NOT(ISERROR(SEARCH('C:\PLANEACIÓN 2019\RIESGOS 2019\VERSIONES FINALES RIESGOS GESTION 2019\[Mapa de Riesgos de Gestion Información Minera 2019 Final.xlsx]Calificación de Riesgos'!#REF!,O9)))</xm:f>
            <xm:f>'C:\PLANEACIÓN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NOT(ISERROR(SEARCH('C:\PLANEACIÓN 2019\RIESGOS 2019\VERSIONES FINALES RIESGOS GESTION 2019\[Mapa de Riesgos de Gestion Información Minera 2019 Final.xlsx]Calificación de Riesgos'!#REF!,O9)))</xm:f>
            <xm:f>'C:\PLANEACIÓN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NOT(ISERROR(SEARCH('C:\PLANEACIÓN 2019\RIESGOS 2019\VERSIONES FINALES RIESGOS GESTION 2019\[Mapa de Riesgos de Gestion Información Minera 2019 Final.xlsx]Calificación de Riesgos'!#REF!,O9)))</xm:f>
            <xm:f>'C:\PLANEACIÓN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NOT(ISERROR(SEARCH('C:\PLANEACIÓN 2019\RIESGOS 2019\VERSIONES FINALES RIESGOS GESTION 2019\[Mapa de Riesgos de Gestion Información Minera 2019 Final.xlsx]Calificación de Riesgos'!#REF!,O9)))</xm:f>
            <xm:f>'C:\PLANEACIÓN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9" zoomScaleNormal="89" workbookViewId="0">
      <selection sqref="A1:U5"/>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0.42578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326</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+[13]Identificacion!B4</f>
        <v>SEGURIDAD MINERA</v>
      </c>
      <c r="C9" s="22" t="str">
        <f>+[13]Identificacion!C4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2" t="str">
        <f>+[13]Identificacion!D4</f>
        <v>Falta de lineamientos o políticas por parte de la Entidad para garantizar la atención en días y horas no laborales</v>
      </c>
      <c r="E9" s="18" t="str">
        <f>+[13]Identificacion!E4</f>
        <v>Falta de atención de emergencia mineras en días y horas no laborales</v>
      </c>
      <c r="F9" s="18" t="str">
        <f>+[13]Identificacion!F4</f>
        <v>1. No recuperación de los cuerpos en caso de victimas mortales.
2. Incremento en el numero de victimas mortales</v>
      </c>
      <c r="G9" s="23">
        <f>+[13]Probabilidad!E14</f>
        <v>5</v>
      </c>
      <c r="H9" s="23">
        <f>+'[13]Impacto '!D6</f>
        <v>5</v>
      </c>
      <c r="I9" s="23">
        <f t="shared" ref="I9:I10" si="0">+G9*H9</f>
        <v>25</v>
      </c>
      <c r="J9" s="64" t="str">
        <f>IF(AND(I9&gt;=0,I9&lt;=4),'[13]Calificación de Riesgos'!$H$10,IF(I9&lt;7,'[13]Calificación de Riesgos'!$H$9,IF(I9&lt;13,'[13]Calificación de Riesgos'!$H$8,IF(I9&lt;=25,'[13]Calificación de Riesgos'!$H$7))))</f>
        <v>EXTREMA</v>
      </c>
      <c r="K9" s="18" t="str">
        <f>+'[13]Controles R1'!F4</f>
        <v>Programación de disponibilidad de atención en horas y dias no laborales en cada uno de Puntos de Apoyo y/o Estaciones de Seguridad y Salvamento Minero</v>
      </c>
      <c r="L9" s="23">
        <v>4</v>
      </c>
      <c r="M9" s="23">
        <v>5</v>
      </c>
      <c r="N9" s="23">
        <f>+L9*M9</f>
        <v>20</v>
      </c>
      <c r="O9" s="64" t="str">
        <f>IF(AND(N9&gt;=0,N9&lt;=4),'[13]Calificación de Riesgos'!$H$10,IF(N9&lt;7,'[13]Calificación de Riesgos'!$H$9,IF(N9&lt;13,'[13]Calificación de Riesgos'!$H$8,IF(N9&lt;=25,'[13]Calificación de Riesgos'!$H$7))))</f>
        <v>EXTREMA</v>
      </c>
      <c r="P9" s="18" t="s">
        <v>6</v>
      </c>
      <c r="Q9" s="18" t="s">
        <v>320</v>
      </c>
      <c r="R9" s="18" t="s">
        <v>321</v>
      </c>
      <c r="S9" s="20">
        <v>43496</v>
      </c>
      <c r="T9" s="20">
        <v>43814</v>
      </c>
      <c r="U9" s="18" t="s">
        <v>322</v>
      </c>
      <c r="V9" s="18"/>
      <c r="W9" s="18"/>
      <c r="X9" s="18"/>
      <c r="Y9" s="18"/>
      <c r="Z9" s="18"/>
      <c r="AA9" s="18"/>
      <c r="AB9" s="18"/>
      <c r="AC9" s="18"/>
      <c r="AD9" s="18"/>
      <c r="AE9" s="18"/>
      <c r="AF9" s="18"/>
      <c r="AG9" s="18"/>
      <c r="AH9" s="18"/>
      <c r="AI9" s="18"/>
    </row>
    <row r="10" spans="1:35" s="17" customFormat="1" ht="111.75" customHeight="1" x14ac:dyDescent="0.25">
      <c r="A10" s="23">
        <v>2</v>
      </c>
      <c r="B10" s="22" t="str">
        <f>+[13]Identificacion!B5</f>
        <v>SEGURIDAD MINERA</v>
      </c>
      <c r="C10" s="22" t="str">
        <f>+[13]Identificacion!C5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2" t="str">
        <f>+[13]Identificacion!D5</f>
        <v>Incumplimiento de los procedimientos para el mantenimiento de equipos por parte de los responsables.</v>
      </c>
      <c r="E10" s="18" t="str">
        <f>+[13]Identificacion!E5</f>
        <v>Equipos de Salvamento Minero sin el mantenimiento adecuado que interfieran en la adecuada atención de emergencias.</v>
      </c>
      <c r="F10" s="18" t="str">
        <f>+[13]Identificacion!F5</f>
        <v>1. Fallecimiento de los funcionarios y voluntarios que atienden la emergencia.
2. Atención de la emergencia sin equipos y/o con equipos inadecuados.</v>
      </c>
      <c r="G10" s="23">
        <f>+[13]Probabilidad!E15</f>
        <v>1</v>
      </c>
      <c r="H10" s="23">
        <f>+'[13]Impacto '!D7</f>
        <v>5</v>
      </c>
      <c r="I10" s="23">
        <f t="shared" si="0"/>
        <v>5</v>
      </c>
      <c r="J10" s="64" t="str">
        <f>+'[13]Calificación de Riesgos'!H7</f>
        <v>EXTREMA</v>
      </c>
      <c r="K10" s="18" t="str">
        <f>+'[13]Contrles R2'!F4</f>
        <v>Seguimiento permanente al cumplimiento de Plan operativo de ajuste y/o calibración de equipos de salvamento minero y el de mantenimiento de equipos de seguridad y salvamento minero</v>
      </c>
      <c r="L10" s="23">
        <v>1</v>
      </c>
      <c r="M10" s="23">
        <v>4</v>
      </c>
      <c r="N10" s="23">
        <f>+L10*M10</f>
        <v>4</v>
      </c>
      <c r="O10" s="65" t="str">
        <f>+'[13]Calificación de Riesgos'!H8</f>
        <v>ALTA</v>
      </c>
      <c r="P10" s="18" t="s">
        <v>6</v>
      </c>
      <c r="Q10" s="18" t="s">
        <v>323</v>
      </c>
      <c r="R10" s="18" t="s">
        <v>324</v>
      </c>
      <c r="S10" s="20">
        <v>43496</v>
      </c>
      <c r="T10" s="20">
        <v>43814</v>
      </c>
      <c r="U10" s="18" t="s">
        <v>325</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NOT(ISERROR(SEARCH('C:\PLANEACIÓN 2019\RIESGOS 2019\VERSIONES FINALES RIESGOS GESTION 2019\[Mapa Riesgos Gestion Seguridad Minera 2019 Final.xlsx]Calificación de Riesgos'!#REF!,J9)))</xm:f>
            <xm:f>'C:\PLANEACIÓN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NOT(ISERROR(SEARCH('C:\PLANEACIÓN 2019\RIESGOS 2019\VERSIONES FINALES RIESGOS GESTION 2019\[Mapa Riesgos Gestion Seguridad Minera 2019 Final.xlsx]Calificación de Riesgos'!#REF!,J9)))</xm:f>
            <xm:f>'C:\PLANEACIÓN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NOT(ISERROR(SEARCH('C:\PLANEACIÓN 2019\RIESGOS 2019\VERSIONES FINALES RIESGOS GESTION 2019\[Mapa Riesgos Gestion Seguridad Minera 2019 Final.xlsx]Calificación de Riesgos'!#REF!,J9)))</xm:f>
            <xm:f>'C:\PLANEACIÓN 2019\RIESGOS 2019\VERSIONES FINALES RIESGOS GESTION 2019\[Mapa Riesgos Gestion Seguridad Minera 2019 Final.xlsx]Calificación de Riesgos'!#REF!</xm:f>
            <x14:dxf/>
          </x14:cfRule>
          <x14:cfRule type="containsText" priority="9" operator="containsText" id="{5B9565A3-FC2B-4632-8B5D-AD317C41E811}">
            <xm:f>NOT(ISERROR(SEARCH('C:\PLANEACIÓN 2019\RIESGOS 2019\VERSIONES FINALES RIESGOS GESTION 2019\[Mapa Riesgos Gestion Seguridad Minera 2019 Final.xlsx]Calificación de Riesgos'!#REF!,J9)))</xm:f>
            <xm:f>'C:\PLANEACIÓN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NOT(ISERROR(SEARCH('C:\PLANEACIÓN 2019\RIESGOS 2019\VERSIONES FINALES RIESGOS GESTION 2019\[Mapa Riesgos Gestion Seguridad Minera 2019 Final.xlsx]Calificación de Riesgos'!#REF!,J9)))</xm:f>
            <xm:f>'C:\PLANEACIÓN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NOT(ISERROR(SEARCH('C:\PLANEACIÓN 2019\RIESGOS 2019\VERSIONES FINALES RIESGOS GESTION 2019\[Mapa Riesgos Gestion Seguridad Minera 2019 Final.xlsx]Calificación de Riesgos'!#REF!,O9)))</xm:f>
            <xm:f>'C:\PLANEACIÓN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NOT(ISERROR(SEARCH('C:\PLANEACIÓN 2019\RIESGOS 2019\VERSIONES FINALES RIESGOS GESTION 2019\[Mapa Riesgos Gestion Seguridad Minera 2019 Final.xlsx]Calificación de Riesgos'!#REF!,O9)))</xm:f>
            <xm:f>'C:\PLANEACIÓN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NOT(ISERROR(SEARCH('C:\PLANEACIÓN 2019\RIESGOS 2019\VERSIONES FINALES RIESGOS GESTION 2019\[Mapa Riesgos Gestion Seguridad Minera 2019 Final.xlsx]Calificación de Riesgos'!#REF!,O9)))</xm:f>
            <xm:f>'C:\PLANEACIÓN 2019\RIESGOS 2019\VERSIONES FINALES RIESGOS GESTION 2019\[Mapa Riesgos Gestion Seguridad Minera 2019 Final.xlsx]Calificación de Riesgos'!#REF!</xm:f>
            <x14:dxf/>
          </x14:cfRule>
          <x14:cfRule type="containsText" priority="4" operator="containsText" id="{1CC4A484-2136-4DDB-8308-D48A686D561A}">
            <xm:f>NOT(ISERROR(SEARCH('C:\PLANEACIÓN 2019\RIESGOS 2019\VERSIONES FINALES RIESGOS GESTION 2019\[Mapa Riesgos Gestion Seguridad Minera 2019 Final.xlsx]Calificación de Riesgos'!#REF!,O9)))</xm:f>
            <xm:f>'C:\PLANEACIÓN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NOT(ISERROR(SEARCH('C:\PLANEACIÓN 2019\RIESGOS 2019\VERSIONES FINALES RIESGOS GESTION 2019\[Mapa Riesgos Gestion Seguridad Minera 2019 Final.xlsx]Calificación de Riesgos'!#REF!,O9)))</xm:f>
            <xm:f>'C:\PLANEACIÓN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2.57031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22.14062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443</v>
      </c>
      <c r="B1" s="137"/>
      <c r="C1" s="137"/>
      <c r="D1" s="137"/>
      <c r="E1" s="137"/>
      <c r="F1" s="137"/>
      <c r="G1" s="137"/>
      <c r="H1" s="137"/>
      <c r="I1" s="137"/>
      <c r="J1" s="137"/>
      <c r="K1" s="137"/>
      <c r="L1" s="137"/>
      <c r="M1" s="137"/>
      <c r="N1" s="137"/>
      <c r="O1" s="137"/>
      <c r="P1" s="137"/>
      <c r="Q1" s="137"/>
      <c r="R1" s="137"/>
      <c r="S1" s="137"/>
      <c r="T1" s="137"/>
      <c r="U1" s="137"/>
      <c r="V1" s="76"/>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6"/>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6"/>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6"/>
      <c r="W4" s="29"/>
    </row>
    <row r="5" spans="1:35" ht="13.5" customHeight="1" x14ac:dyDescent="0.3">
      <c r="A5" s="137"/>
      <c r="B5" s="137"/>
      <c r="C5" s="137"/>
      <c r="D5" s="137"/>
      <c r="E5" s="137"/>
      <c r="F5" s="137"/>
      <c r="G5" s="137"/>
      <c r="H5" s="137"/>
      <c r="I5" s="137"/>
      <c r="J5" s="137"/>
      <c r="K5" s="137"/>
      <c r="L5" s="137"/>
      <c r="M5" s="137"/>
      <c r="N5" s="137"/>
      <c r="O5" s="137"/>
      <c r="P5" s="137"/>
      <c r="Q5" s="137"/>
      <c r="R5" s="137"/>
      <c r="S5" s="137"/>
      <c r="T5" s="137"/>
      <c r="U5" s="137"/>
      <c r="V5" s="76"/>
      <c r="W5" s="29"/>
    </row>
    <row r="6" spans="1:35" s="25" customFormat="1" ht="45" customHeight="1" x14ac:dyDescent="0.3">
      <c r="A6" s="136" t="s">
        <v>60</v>
      </c>
      <c r="B6" s="136"/>
      <c r="C6" s="136"/>
      <c r="D6" s="136"/>
      <c r="E6" s="136"/>
      <c r="F6" s="136"/>
      <c r="G6" s="135" t="s">
        <v>59</v>
      </c>
      <c r="H6" s="135"/>
      <c r="I6" s="135"/>
      <c r="J6" s="135"/>
      <c r="K6" s="27"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7"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7" t="s">
        <v>49</v>
      </c>
      <c r="B8" s="27" t="s">
        <v>48</v>
      </c>
      <c r="C8" s="27" t="s">
        <v>47</v>
      </c>
      <c r="D8" s="27" t="s">
        <v>46</v>
      </c>
      <c r="E8" s="27" t="s">
        <v>45</v>
      </c>
      <c r="F8" s="27" t="s">
        <v>44</v>
      </c>
      <c r="G8" s="27" t="s">
        <v>40</v>
      </c>
      <c r="H8" s="27" t="s">
        <v>39</v>
      </c>
      <c r="I8" s="27" t="s">
        <v>43</v>
      </c>
      <c r="J8" s="27" t="s">
        <v>42</v>
      </c>
      <c r="K8" s="27" t="s">
        <v>41</v>
      </c>
      <c r="L8" s="27" t="s">
        <v>40</v>
      </c>
      <c r="M8" s="27" t="s">
        <v>39</v>
      </c>
      <c r="N8" s="27" t="s">
        <v>38</v>
      </c>
      <c r="O8" s="27" t="s">
        <v>37</v>
      </c>
      <c r="P8" s="27" t="s">
        <v>36</v>
      </c>
      <c r="Q8" s="27" t="s">
        <v>35</v>
      </c>
      <c r="R8" s="27" t="s">
        <v>34</v>
      </c>
      <c r="S8" s="27" t="s">
        <v>33</v>
      </c>
      <c r="T8" s="27" t="s">
        <v>32</v>
      </c>
      <c r="U8" s="27" t="s">
        <v>31</v>
      </c>
      <c r="V8" s="27" t="s">
        <v>30</v>
      </c>
      <c r="W8" s="27" t="s">
        <v>29</v>
      </c>
      <c r="X8" s="27" t="s">
        <v>28</v>
      </c>
      <c r="Y8" s="27" t="s">
        <v>24</v>
      </c>
      <c r="Z8" s="27" t="s">
        <v>23</v>
      </c>
      <c r="AA8" s="27" t="s">
        <v>22</v>
      </c>
      <c r="AB8" s="27" t="s">
        <v>27</v>
      </c>
      <c r="AC8" s="27" t="s">
        <v>26</v>
      </c>
      <c r="AD8" s="27" t="s">
        <v>25</v>
      </c>
      <c r="AE8" s="27" t="s">
        <v>24</v>
      </c>
      <c r="AF8" s="27" t="s">
        <v>23</v>
      </c>
      <c r="AG8" s="27" t="s">
        <v>22</v>
      </c>
      <c r="AH8" s="27" t="s">
        <v>21</v>
      </c>
      <c r="AI8" s="27" t="s">
        <v>20</v>
      </c>
    </row>
    <row r="9" spans="1:35" s="17" customFormat="1" ht="229.5" customHeight="1" x14ac:dyDescent="0.25">
      <c r="A9" s="79">
        <v>1</v>
      </c>
      <c r="B9" s="80" t="str">
        <f>+[14]Identificacion!B4</f>
        <v>GESTION INTEGRAL PARA EL SEGUIMIENTO Y CONTROL A LOS TITULOS MINEROS - REGALIAS</v>
      </c>
      <c r="C9" s="80" t="str">
        <f>+[14]Identificacion!C4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80" t="str">
        <f>+[14]Identificacion!D4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80" t="str">
        <f>+[14]Identificacion!E4</f>
        <v>No causación de la totalidad de los recursos</v>
      </c>
      <c r="F9" s="80" t="str">
        <f>+[14]Identificacion!F4</f>
        <v>1. Estados financieros de la Entidad no acordes a la realidad.
2. Expectativas frente a posibles recaudos.
3. Dificultades para sanear cartera</v>
      </c>
      <c r="G9" s="79">
        <f>+'[14]Cruce Variables'!L9</f>
        <v>3</v>
      </c>
      <c r="H9" s="79">
        <f>+'[14]Cruce Variables'!M9</f>
        <v>4</v>
      </c>
      <c r="I9" s="79">
        <f t="shared" ref="I9:I20" si="0">+G9*H9</f>
        <v>12</v>
      </c>
      <c r="J9" s="79" t="str">
        <f>IF(AND(I9&gt;=0,I9&lt;=4),'[14]Calificación de Riesgos'!$H$10,IF(I9&lt;7,'[14]Calificación de Riesgos'!$H$9,IF(I9&lt;13,'[14]Calificación de Riesgos'!$H$8,IF(I9&lt;=25,'[14]Calificación de Riesgos'!$H$7))))</f>
        <v>ALTA</v>
      </c>
      <c r="K9" s="80" t="s">
        <v>423</v>
      </c>
      <c r="L9" s="79">
        <v>2</v>
      </c>
      <c r="M9" s="79">
        <v>4</v>
      </c>
      <c r="N9" s="79">
        <f t="shared" ref="N9:N20" si="1">+L9*M9</f>
        <v>8</v>
      </c>
      <c r="O9" s="79" t="str">
        <f>IF(AND(N9&gt;=0,N9&lt;=4),'[14]Calificación de Riesgos'!$H$10,IF(N9&lt;7,'[14]Calificación de Riesgos'!$H$9,IF(N9&lt;13,'[14]Calificación de Riesgos'!$H$8,IF(N9&lt;=25,'[14]Calificación de Riesgos'!$H$7))))</f>
        <v>ALTA</v>
      </c>
      <c r="P9" s="18" t="s">
        <v>6</v>
      </c>
      <c r="Q9" s="66" t="s">
        <v>424</v>
      </c>
      <c r="R9" s="66" t="s">
        <v>425</v>
      </c>
      <c r="S9" s="102">
        <v>43556</v>
      </c>
      <c r="T9" s="102">
        <v>43829</v>
      </c>
      <c r="U9" s="80" t="s">
        <v>426</v>
      </c>
      <c r="V9" s="18"/>
      <c r="W9" s="18"/>
      <c r="X9" s="18"/>
      <c r="Y9" s="18"/>
      <c r="Z9" s="18"/>
      <c r="AA9" s="18"/>
      <c r="AB9" s="18"/>
      <c r="AC9" s="18"/>
      <c r="AD9" s="18"/>
      <c r="AE9" s="18"/>
      <c r="AF9" s="18"/>
      <c r="AG9" s="18"/>
      <c r="AH9" s="18"/>
      <c r="AI9" s="18"/>
    </row>
    <row r="10" spans="1:35" s="17" customFormat="1" ht="159" customHeight="1" x14ac:dyDescent="0.25">
      <c r="A10" s="79">
        <v>2</v>
      </c>
      <c r="B10" s="80" t="str">
        <f>+[14]Identificacion!B5</f>
        <v>GESTION INTEGRAL PARA EL SEGUIMIENTO Y CONTROL A LOS TITULOS MINEROS</v>
      </c>
      <c r="C10" s="80" t="str">
        <f>+[14]Identificacion!C5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80" t="str">
        <f>+[14]Identificacion!D5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80" t="str">
        <f>+[14]Identificacion!E5</f>
        <v xml:space="preserve">No dar respuesta de fondo y ajustada al marco legal a las PQRS y trámites de los mineros y ciudadanos en general. </v>
      </c>
      <c r="F10" s="80" t="str">
        <f>+[14]Identificacion!F5</f>
        <v>1. Sanciones disciplinarias
2. Insatisfacción peticionarios.
3. Pérdida credibilidad en la Entidad.
4. Trámites inconclusos y cada día con mayor complejidad para resolver de fondo</v>
      </c>
      <c r="G10" s="79">
        <f>+'[14]Cruce Variables'!L10</f>
        <v>5</v>
      </c>
      <c r="H10" s="79">
        <f>+'[14]Cruce Variables'!M10</f>
        <v>4</v>
      </c>
      <c r="I10" s="79">
        <f t="shared" si="0"/>
        <v>20</v>
      </c>
      <c r="J10" s="79" t="str">
        <f>IF(AND(I10&gt;=0,I10&lt;=4),'[14]Calificación de Riesgos'!$H$10,IF(I10&lt;7,'[14]Calificación de Riesgos'!$H$9,IF(I10&lt;13,'[14]Calificación de Riesgos'!$H$8,IF(I10&lt;=25,'[14]Calificación de Riesgos'!$H$7))))</f>
        <v>EXTREMA</v>
      </c>
      <c r="K10" s="80" t="s">
        <v>331</v>
      </c>
      <c r="L10" s="79">
        <v>2</v>
      </c>
      <c r="M10" s="79">
        <v>4</v>
      </c>
      <c r="N10" s="79">
        <f t="shared" si="1"/>
        <v>8</v>
      </c>
      <c r="O10" s="79" t="str">
        <f>IF(AND(N10&gt;=0,N10&lt;=4),'[14]Calificación de Riesgos'!$H$10,IF(N10&lt;7,'[14]Calificación de Riesgos'!$H$9,IF(N10&lt;13,'[14]Calificación de Riesgos'!$H$8,IF(N10&lt;=25,'[14]Calificación de Riesgos'!$H$7))))</f>
        <v>ALTA</v>
      </c>
      <c r="P10" s="18" t="s">
        <v>6</v>
      </c>
      <c r="Q10" s="80" t="s">
        <v>332</v>
      </c>
      <c r="R10" s="80" t="s">
        <v>333</v>
      </c>
      <c r="S10" s="102">
        <v>43511</v>
      </c>
      <c r="T10" s="102">
        <v>43829</v>
      </c>
      <c r="U10" s="80" t="s">
        <v>334</v>
      </c>
      <c r="V10" s="18"/>
      <c r="W10" s="18"/>
      <c r="X10" s="18"/>
      <c r="Y10" s="18"/>
      <c r="Z10" s="18"/>
      <c r="AA10" s="18"/>
      <c r="AB10" s="18"/>
      <c r="AC10" s="18"/>
      <c r="AD10" s="18"/>
      <c r="AE10" s="18"/>
      <c r="AF10" s="18"/>
      <c r="AG10" s="18"/>
      <c r="AH10" s="18"/>
      <c r="AI10" s="18"/>
    </row>
    <row r="11" spans="1:35" s="17" customFormat="1" ht="148.5" customHeight="1" x14ac:dyDescent="0.25">
      <c r="A11" s="79">
        <v>3</v>
      </c>
      <c r="B11" s="80" t="str">
        <f>+[14]Identificacion!B6</f>
        <v>GESTION INTEGRAL PARA EL SEGUIMIENTO Y CONTROL A LOS TITULOS MINEROS</v>
      </c>
      <c r="C11" s="80" t="str">
        <f>+[14]Identificacion!C6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80" t="str">
        <f>+[14]Identificacion!D6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80" t="str">
        <f>+[14]Identificacion!E6</f>
        <v xml:space="preserve">No dar respuesta oportuna a las PQRS y trámites de los mineros y ciudadanos en general. </v>
      </c>
      <c r="F11" s="80" t="str">
        <f>+[14]Identificacion!F6</f>
        <v>1. Sanciones disciplinarias
2. Insatisfacción peticionarios.
3. Pérdida credibilidad en la Entidad.
4. Trámites inconclusos y cada día con mayor complejidad para resolver de fondo</v>
      </c>
      <c r="G11" s="79">
        <f>+'[14]Cruce Variables'!L11</f>
        <v>5</v>
      </c>
      <c r="H11" s="79">
        <f>+'[14]Cruce Variables'!M11</f>
        <v>4</v>
      </c>
      <c r="I11" s="79">
        <f t="shared" si="0"/>
        <v>20</v>
      </c>
      <c r="J11" s="79" t="str">
        <f>IF(AND(I11&gt;=0,I11&lt;=4),'[14]Calificación de Riesgos'!$H$10,IF(I11&lt;7,'[14]Calificación de Riesgos'!$H$9,IF(I11&lt;13,'[14]Calificación de Riesgos'!$H$8,IF(I11&lt;=25,'[14]Calificación de Riesgos'!$H$7))))</f>
        <v>EXTREMA</v>
      </c>
      <c r="K11" s="80" t="s">
        <v>331</v>
      </c>
      <c r="L11" s="79">
        <v>2</v>
      </c>
      <c r="M11" s="79">
        <v>4</v>
      </c>
      <c r="N11" s="79">
        <f t="shared" si="1"/>
        <v>8</v>
      </c>
      <c r="O11" s="79" t="str">
        <f>IF(AND(N11&gt;=0,N11&lt;=4),'[14]Calificación de Riesgos'!$H$10,IF(N11&lt;7,'[14]Calificación de Riesgos'!$H$9,IF(N11&lt;13,'[14]Calificación de Riesgos'!$H$8,IF(N11&lt;=25,'[14]Calificación de Riesgos'!$H$7))))</f>
        <v>ALTA</v>
      </c>
      <c r="P11" s="18" t="s">
        <v>6</v>
      </c>
      <c r="Q11" s="80" t="s">
        <v>332</v>
      </c>
      <c r="R11" s="80" t="s">
        <v>333</v>
      </c>
      <c r="S11" s="102">
        <v>43511</v>
      </c>
      <c r="T11" s="102">
        <v>43829</v>
      </c>
      <c r="U11" s="80" t="s">
        <v>334</v>
      </c>
      <c r="V11" s="18"/>
      <c r="W11" s="18"/>
      <c r="X11" s="18"/>
      <c r="Y11" s="18"/>
      <c r="Z11" s="18"/>
      <c r="AA11" s="18"/>
      <c r="AB11" s="18"/>
      <c r="AC11" s="18"/>
      <c r="AD11" s="18"/>
      <c r="AE11" s="18"/>
      <c r="AF11" s="18"/>
      <c r="AG11" s="18"/>
      <c r="AH11" s="18"/>
      <c r="AI11" s="18"/>
    </row>
    <row r="12" spans="1:35" s="17" customFormat="1" ht="174" customHeight="1" x14ac:dyDescent="0.25">
      <c r="A12" s="79">
        <v>4</v>
      </c>
      <c r="B12" s="80" t="str">
        <f>+[14]Identificacion!B7</f>
        <v>GESTION INTEGRAL PARA EL SEGUIMIENTO Y CONTROL A LOS TITULOS MINEROS</v>
      </c>
      <c r="C12" s="80" t="str">
        <f>+[14]Identificacion!C7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80" t="str">
        <f>+[14]Identificacion!D7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80" t="str">
        <f>+[14]Identificacion!E7</f>
        <v xml:space="preserve">Incumplimiento de la normatividad Minera por parte de los funcionarios,  al no identificar y documentar el incumplimiento de las obligaciones por parte de los titulares mineros.
</v>
      </c>
      <c r="F12" s="80" t="str">
        <f>+[14]Identificacion!F7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9">
        <f>+'[14]Cruce Variables'!L12</f>
        <v>4</v>
      </c>
      <c r="H12" s="79">
        <f>+'[14]Cruce Variables'!M12</f>
        <v>4</v>
      </c>
      <c r="I12" s="79">
        <f t="shared" si="0"/>
        <v>16</v>
      </c>
      <c r="J12" s="79" t="str">
        <f>IF(AND(I12&gt;=0,I12&lt;=4),'[14]Calificación de Riesgos'!$H$10,IF(I12&lt;7,'[14]Calificación de Riesgos'!$H$9,IF(I12&lt;13,'[14]Calificación de Riesgos'!$H$8,IF(I12&lt;=25,'[14]Calificación de Riesgos'!$H$7))))</f>
        <v>EXTREMA</v>
      </c>
      <c r="K12" s="80" t="s">
        <v>335</v>
      </c>
      <c r="L12" s="79">
        <v>2</v>
      </c>
      <c r="M12" s="79">
        <v>4</v>
      </c>
      <c r="N12" s="79">
        <f t="shared" si="1"/>
        <v>8</v>
      </c>
      <c r="O12" s="79" t="str">
        <f>IF(AND(N12&gt;=0,N12&lt;=4),'[14]Calificación de Riesgos'!$H$10,IF(N12&lt;7,'[14]Calificación de Riesgos'!$H$9,IF(N12&lt;13,'[14]Calificación de Riesgos'!$H$8,IF(N12&lt;=25,'[14]Calificación de Riesgos'!$H$7))))</f>
        <v>ALTA</v>
      </c>
      <c r="P12" s="18" t="s">
        <v>6</v>
      </c>
      <c r="Q12" s="80" t="s">
        <v>336</v>
      </c>
      <c r="R12" s="80" t="s">
        <v>337</v>
      </c>
      <c r="S12" s="102">
        <v>43556</v>
      </c>
      <c r="T12" s="102">
        <v>43829</v>
      </c>
      <c r="U12" s="80" t="s">
        <v>338</v>
      </c>
      <c r="V12" s="18"/>
      <c r="W12" s="18"/>
      <c r="X12" s="18"/>
      <c r="Y12" s="18"/>
      <c r="Z12" s="18"/>
      <c r="AA12" s="18"/>
      <c r="AB12" s="18"/>
      <c r="AC12" s="18"/>
      <c r="AD12" s="18"/>
      <c r="AE12" s="18"/>
      <c r="AF12" s="18"/>
      <c r="AG12" s="18"/>
      <c r="AH12" s="18"/>
      <c r="AI12" s="18"/>
    </row>
    <row r="13" spans="1:35" s="17" customFormat="1" ht="183" customHeight="1" x14ac:dyDescent="0.25">
      <c r="A13" s="79">
        <v>5</v>
      </c>
      <c r="B13" s="80" t="str">
        <f>+[14]Identificacion!B8</f>
        <v>GESTION INTEGRAL PARA EL SEGUIMIENTO Y CONTROL A LOS TITULOS MINEROS</v>
      </c>
      <c r="C13" s="80" t="str">
        <f>+[14]Identificacion!C8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80" t="str">
        <f>+[14]Identificacion!D8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80" t="str">
        <f>+[14]Identificacion!E8</f>
        <v xml:space="preserve">Elaborar actos administrativos que no respondan a la realidad de los hechos, o que no cumplan el marco legal normativo (Actos que se desprende de las evaluaciones documentales o de las inspecciones de campo) 
</v>
      </c>
      <c r="F13" s="80" t="str">
        <f>+[14]Identificacion!F8</f>
        <v>1. Sanciones disciplinarias.
2. Quejas e insatisfacción de usuarios
3. Demandas contractuales a la Entidad
4. Decisiones sin fundamento técnico jurídico y nulas actuaciones de control y sanción.</v>
      </c>
      <c r="G13" s="79">
        <f>+'[14]Cruce Variables'!L13</f>
        <v>3</v>
      </c>
      <c r="H13" s="79">
        <f>+'[14]Cruce Variables'!M13</f>
        <v>5</v>
      </c>
      <c r="I13" s="79">
        <f t="shared" si="0"/>
        <v>15</v>
      </c>
      <c r="J13" s="79" t="str">
        <f>IF(AND(I13&gt;=0,I13&lt;=4),'[14]Calificación de Riesgos'!$H$10,IF(I13&lt;7,'[14]Calificación de Riesgos'!$H$9,IF(I13&lt;13,'[14]Calificación de Riesgos'!$H$8,IF(I13&lt;=25,'[14]Calificación de Riesgos'!$H$7))))</f>
        <v>EXTREMA</v>
      </c>
      <c r="K13" s="80" t="s">
        <v>339</v>
      </c>
      <c r="L13" s="79">
        <v>2</v>
      </c>
      <c r="M13" s="79">
        <v>5</v>
      </c>
      <c r="N13" s="79">
        <f t="shared" si="1"/>
        <v>10</v>
      </c>
      <c r="O13" s="79" t="str">
        <f>IF(AND(N13&gt;=0,N13&lt;=4),'[14]Calificación de Riesgos'!$H$10,IF(N13&lt;7,'[14]Calificación de Riesgos'!$H$9,IF(N13&lt;10,'[14]Calificación de Riesgos'!$H$8,IF(N13&lt;=25,'[14]Calificación de Riesgos'!$H$7))))</f>
        <v>EXTREMA</v>
      </c>
      <c r="P13" s="18" t="s">
        <v>6</v>
      </c>
      <c r="Q13" s="80" t="s">
        <v>336</v>
      </c>
      <c r="R13" s="80" t="s">
        <v>337</v>
      </c>
      <c r="S13" s="102">
        <v>43556</v>
      </c>
      <c r="T13" s="102">
        <v>43829</v>
      </c>
      <c r="U13" s="80" t="s">
        <v>338</v>
      </c>
      <c r="V13" s="18"/>
      <c r="W13" s="18"/>
      <c r="X13" s="18"/>
      <c r="Y13" s="18"/>
      <c r="Z13" s="18"/>
      <c r="AA13" s="18"/>
      <c r="AB13" s="18"/>
      <c r="AC13" s="18"/>
      <c r="AD13" s="18"/>
      <c r="AE13" s="18"/>
      <c r="AF13" s="18"/>
      <c r="AG13" s="18"/>
      <c r="AH13" s="18"/>
      <c r="AI13" s="18"/>
    </row>
    <row r="14" spans="1:35" s="17" customFormat="1" ht="134.25" customHeight="1" x14ac:dyDescent="0.25">
      <c r="A14" s="79">
        <v>6</v>
      </c>
      <c r="B14" s="80" t="str">
        <f>+[14]Identificacion!B9</f>
        <v>GESTION INTEGRAL PARA EL SEGUIMIENTO Y CONTROL A LOS TITULOS MINEROS</v>
      </c>
      <c r="C14" s="80" t="str">
        <f>+[14]Identificacion!C9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80" t="str">
        <f>+[14]Identificacion!D9</f>
        <v xml:space="preserve">  
1. Debilidades en la planeación para realizar la actividad antes de que venzan los términos legales</v>
      </c>
      <c r="E14" s="80" t="str">
        <f>+[14]Identificacion!E9</f>
        <v xml:space="preserve">Inoportunidad en la liquidación de títulos mineros, y omisión de aspectos definidos contractualmente  </v>
      </c>
      <c r="F14" s="80" t="str">
        <f>+[14]Identificacion!F9</f>
        <v>1. Pérdida de facultad para liquidación del contrato. 
2.Sanciones disciplinarias, demandas a lo contencioso para solicitar autorización de liquidación unilateral lo que trae como consecuencia desgaste administrativo</v>
      </c>
      <c r="G14" s="79">
        <f>+'[14]Cruce Variables'!L14</f>
        <v>5</v>
      </c>
      <c r="H14" s="79">
        <f>+'[14]Cruce Variables'!M14</f>
        <v>4</v>
      </c>
      <c r="I14" s="79">
        <f t="shared" si="0"/>
        <v>20</v>
      </c>
      <c r="J14" s="79" t="str">
        <f>IF(AND(I14&gt;=0,I14&lt;=4),'[14]Calificación de Riesgos'!$H$10,IF(I14&lt;7,'[14]Calificación de Riesgos'!$H$9,IF(I14&lt;13,'[14]Calificación de Riesgos'!$H$8,IF(I14&lt;=25,'[14]Calificación de Riesgos'!$H$7))))</f>
        <v>EXTREMA</v>
      </c>
      <c r="K14" s="80" t="s">
        <v>340</v>
      </c>
      <c r="L14" s="79">
        <v>3</v>
      </c>
      <c r="M14" s="79">
        <v>4</v>
      </c>
      <c r="N14" s="79">
        <f t="shared" si="1"/>
        <v>12</v>
      </c>
      <c r="O14" s="79" t="str">
        <f>IF(AND(N14&gt;=0,N14&lt;=4),'[14]Calificación de Riesgos'!$H$10,IF(N14&lt;7,'[14]Calificación de Riesgos'!$H$9,IF(N14&lt;12,'[14]Calificación de Riesgos'!$H$8,IF(N14&lt;=25,'[14]Calificación de Riesgos'!$H$7))))</f>
        <v>EXTREMA</v>
      </c>
      <c r="P14" s="18" t="s">
        <v>6</v>
      </c>
      <c r="Q14" s="80" t="s">
        <v>341</v>
      </c>
      <c r="R14" s="80" t="s">
        <v>342</v>
      </c>
      <c r="S14" s="102">
        <v>43556</v>
      </c>
      <c r="T14" s="102">
        <v>43829</v>
      </c>
      <c r="U14" s="80" t="s">
        <v>343</v>
      </c>
      <c r="V14" s="18"/>
      <c r="W14" s="18"/>
      <c r="X14" s="18"/>
      <c r="Y14" s="18"/>
      <c r="Z14" s="18"/>
      <c r="AA14" s="18"/>
      <c r="AB14" s="18"/>
      <c r="AC14" s="18"/>
      <c r="AD14" s="18"/>
      <c r="AE14" s="18"/>
      <c r="AF14" s="18"/>
      <c r="AG14" s="18"/>
      <c r="AH14" s="18"/>
      <c r="AI14" s="18"/>
    </row>
    <row r="15" spans="1:35" s="17" customFormat="1" ht="134.25" customHeight="1" x14ac:dyDescent="0.25">
      <c r="A15" s="79">
        <v>7</v>
      </c>
      <c r="B15" s="80" t="str">
        <f>+[14]Identificacion!B10</f>
        <v>GESTION INTEGRAL PARA EL SEGUIMIENTO Y CONTROL A LOS TITULOS MINEROS</v>
      </c>
      <c r="C15" s="80" t="str">
        <f>+[14]Identificacion!C10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80" t="str">
        <f>+[14]Identificacion!D10</f>
        <v>1. Debilidades en la revisión de las herramientas de expediente digital y SGD.
2. Debilidades en los controles de correspondencia, que ocasionan el direccionamiento de documentos a expedientes que no corresponden, por error del operador.</v>
      </c>
      <c r="E15" s="80" t="str">
        <f>+[14]Identificacion!E10</f>
        <v>Falta de disponibilidad de los documentos que conforman los expedientes de títulos mineros</v>
      </c>
      <c r="F15" s="80" t="str">
        <f>+[14]Identificacion!F10</f>
        <v>1. Evaluaciones incompletas al no tener toda la información allegada por titulares
2. Pérdida de información
3. Incumplimiento de los términos para adelantar los trámites y demoras en respuestas</v>
      </c>
      <c r="G15" s="79">
        <f>+'[14]Cruce Variables'!L15</f>
        <v>5</v>
      </c>
      <c r="H15" s="79">
        <f>+'[14]Cruce Variables'!M15</f>
        <v>4</v>
      </c>
      <c r="I15" s="79">
        <f t="shared" si="0"/>
        <v>20</v>
      </c>
      <c r="J15" s="79" t="str">
        <f>IF(AND(I15&gt;=0,I15&lt;=4),'[14]Calificación de Riesgos'!$H$10,IF(I15&lt;7,'[14]Calificación de Riesgos'!$H$9,IF(I15&lt;13,'[14]Calificación de Riesgos'!$H$8,IF(I15&lt;=25,'[14]Calificación de Riesgos'!$H$7))))</f>
        <v>EXTREMA</v>
      </c>
      <c r="K15" s="21" t="s">
        <v>344</v>
      </c>
      <c r="L15" s="79">
        <v>3</v>
      </c>
      <c r="M15" s="79">
        <v>4</v>
      </c>
      <c r="N15" s="79">
        <f t="shared" si="1"/>
        <v>12</v>
      </c>
      <c r="O15" s="79" t="str">
        <f>IF(AND(N15&gt;=0,N15&lt;=4),'[14]Calificación de Riesgos'!$H$10,IF(N15&lt;7,'[14]Calificación de Riesgos'!$H$9,IF(N15&lt;12,'[14]Calificación de Riesgos'!$H$8,IF(N15&lt;=25,'[14]Calificación de Riesgos'!$H$7))))</f>
        <v>EXTREMA</v>
      </c>
      <c r="P15" s="18" t="s">
        <v>6</v>
      </c>
      <c r="Q15" s="80" t="s">
        <v>345</v>
      </c>
      <c r="R15" s="80" t="s">
        <v>346</v>
      </c>
      <c r="S15" s="102">
        <v>43556</v>
      </c>
      <c r="T15" s="102">
        <v>43829</v>
      </c>
      <c r="U15" s="80" t="s">
        <v>343</v>
      </c>
      <c r="V15" s="18"/>
      <c r="W15" s="18"/>
      <c r="X15" s="18"/>
      <c r="Y15" s="18"/>
      <c r="Z15" s="18"/>
      <c r="AA15" s="18"/>
      <c r="AB15" s="18"/>
      <c r="AC15" s="18"/>
      <c r="AD15" s="18"/>
      <c r="AE15" s="18"/>
      <c r="AF15" s="18"/>
      <c r="AG15" s="18"/>
      <c r="AH15" s="18"/>
      <c r="AI15" s="18"/>
    </row>
    <row r="16" spans="1:35" s="17" customFormat="1" ht="134.25" customHeight="1" x14ac:dyDescent="0.25">
      <c r="A16" s="79">
        <v>8</v>
      </c>
      <c r="B16" s="80" t="str">
        <f>+[14]Identificacion!B11</f>
        <v>GESTION INTEGRAL PARA EL SEGUIMIENTO Y CONTROL A LOS TITULOS MINEROS</v>
      </c>
      <c r="C16" s="80" t="str">
        <f>+[14]Identificacion!C11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80" t="str">
        <f>+[14]Identificacion!D11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80" t="str">
        <f>+[14]Identificacion!E11</f>
        <v>Incumplimiento contractual de carácter técnico, por la falta de inspecciones de campo de los títulos mineros objeto de fiscalización</v>
      </c>
      <c r="F16" s="80" t="str">
        <f>+[14]Identificacion!F11</f>
        <v>1. No detección de problemas de seguridad minera que generen accidentes graves.
2. Investigaciones de organismos de control con posibles incidencias disciplinarias y administrativas</v>
      </c>
      <c r="G16" s="79">
        <f>+'[14]Cruce Variables'!L16</f>
        <v>4</v>
      </c>
      <c r="H16" s="79">
        <f>+'[14]Cruce Variables'!M16</f>
        <v>4</v>
      </c>
      <c r="I16" s="79">
        <f t="shared" si="0"/>
        <v>16</v>
      </c>
      <c r="J16" s="79" t="str">
        <f>IF(AND(I16&gt;=0,I16&lt;=4),'[14]Calificación de Riesgos'!$H$10,IF(I16&lt;7,'[14]Calificación de Riesgos'!$H$9,IF(I16&lt;13,'[14]Calificación de Riesgos'!$H$8,IF(I16&lt;=25,'[14]Calificación de Riesgos'!$H$7))))</f>
        <v>EXTREMA</v>
      </c>
      <c r="K16" s="80" t="s">
        <v>347</v>
      </c>
      <c r="L16" s="79">
        <v>2</v>
      </c>
      <c r="M16" s="79">
        <v>4</v>
      </c>
      <c r="N16" s="79">
        <f t="shared" si="1"/>
        <v>8</v>
      </c>
      <c r="O16" s="79" t="str">
        <f>IF(AND(N16&gt;=0,N16&lt;=4),'[14]Calificación de Riesgos'!$H$10,IF(N16&lt;7,'[14]Calificación de Riesgos'!$H$9,IF(N16&lt;13,'[14]Calificación de Riesgos'!$H$8,IF(N16&lt;=25,'[14]Calificación de Riesgos'!$H$7))))</f>
        <v>ALTA</v>
      </c>
      <c r="P16" s="18" t="s">
        <v>6</v>
      </c>
      <c r="Q16" s="80" t="s">
        <v>336</v>
      </c>
      <c r="R16" s="80" t="s">
        <v>337</v>
      </c>
      <c r="S16" s="102">
        <v>43556</v>
      </c>
      <c r="T16" s="102">
        <v>43829</v>
      </c>
      <c r="U16" s="80" t="s">
        <v>348</v>
      </c>
      <c r="V16" s="18"/>
      <c r="W16" s="18"/>
      <c r="X16" s="18"/>
      <c r="Y16" s="18"/>
      <c r="Z16" s="18"/>
      <c r="AA16" s="18"/>
      <c r="AB16" s="18"/>
      <c r="AC16" s="18"/>
      <c r="AD16" s="18"/>
      <c r="AE16" s="18"/>
      <c r="AF16" s="18"/>
      <c r="AG16" s="18"/>
      <c r="AH16" s="18"/>
      <c r="AI16" s="18"/>
    </row>
    <row r="17" spans="1:35" s="17" customFormat="1" ht="134.25" customHeight="1" x14ac:dyDescent="0.25">
      <c r="A17" s="79">
        <v>9</v>
      </c>
      <c r="B17" s="80" t="str">
        <f>+[14]Identificacion!B12</f>
        <v>GESTION INTEGRAL PARA EL SEGUIMIENTO Y CONTROL A LOS TITULOS MINEROS</v>
      </c>
      <c r="C17" s="80" t="str">
        <f>+[14]Identificacion!C12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80" t="str">
        <f>+[14]Identificacion!D12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80" t="str">
        <f>+[14]Identificacion!E12</f>
        <v xml:space="preserve">Inoportunidad en la generación de acciones de control posterior a la evaluación documental o visita de inspección </v>
      </c>
      <c r="F17" s="80" t="str">
        <f>+[14]Identificacion!F12</f>
        <v>1. Incumplimientos contractuales de carácter técnico, económico, jurídico.  
2. Dificultades para recuperación de carteras o imposibilidad por caducidad de facultades para cobro.  
3. Pérdida de credibilidad en la Entidad</v>
      </c>
      <c r="G17" s="79">
        <f>+'[14]Cruce Variables'!L17</f>
        <v>5</v>
      </c>
      <c r="H17" s="79">
        <f>+'[14]Cruce Variables'!M17</f>
        <v>4</v>
      </c>
      <c r="I17" s="79">
        <f t="shared" si="0"/>
        <v>20</v>
      </c>
      <c r="J17" s="79" t="str">
        <f>IF(AND(I17&gt;=0,I17&lt;=4),'[14]Calificación de Riesgos'!$H$10,IF(I17&lt;7,'[14]Calificación de Riesgos'!$H$9,IF(I17&lt;13,'[14]Calificación de Riesgos'!$H$8,IF(I17&lt;=25,'[14]Calificación de Riesgos'!$H$7))))</f>
        <v>EXTREMA</v>
      </c>
      <c r="K17" s="80" t="s">
        <v>349</v>
      </c>
      <c r="L17" s="79">
        <v>3</v>
      </c>
      <c r="M17" s="79">
        <v>4</v>
      </c>
      <c r="N17" s="79">
        <f t="shared" si="1"/>
        <v>12</v>
      </c>
      <c r="O17" s="79" t="str">
        <f>IF(AND(N17&gt;=0,N17&lt;=4),'[14]Calificación de Riesgos'!$H$10,IF(N17&lt;7,'[14]Calificación de Riesgos'!$H$9,IF(N17&lt;12,'[14]Calificación de Riesgos'!$H$8,IF(N17&lt;=25,'[14]Calificación de Riesgos'!$H$7))))</f>
        <v>EXTREMA</v>
      </c>
      <c r="P17" s="18" t="s">
        <v>6</v>
      </c>
      <c r="Q17" s="80" t="s">
        <v>336</v>
      </c>
      <c r="R17" s="80" t="s">
        <v>337</v>
      </c>
      <c r="S17" s="102">
        <v>43556</v>
      </c>
      <c r="T17" s="102">
        <v>43829</v>
      </c>
      <c r="U17" s="80" t="s">
        <v>350</v>
      </c>
      <c r="V17" s="18"/>
      <c r="W17" s="18"/>
      <c r="X17" s="18"/>
      <c r="Y17" s="18"/>
      <c r="Z17" s="18"/>
      <c r="AA17" s="18"/>
      <c r="AB17" s="18"/>
      <c r="AC17" s="18"/>
      <c r="AD17" s="18"/>
      <c r="AE17" s="18"/>
      <c r="AF17" s="18"/>
      <c r="AG17" s="18"/>
      <c r="AH17" s="18"/>
      <c r="AI17" s="18"/>
    </row>
    <row r="18" spans="1:35" s="17" customFormat="1" ht="134.25" customHeight="1" x14ac:dyDescent="0.25">
      <c r="A18" s="79">
        <v>10</v>
      </c>
      <c r="B18" s="80" t="str">
        <f>+[14]Identificacion!B13</f>
        <v>GESTION INTEGRAL PARA EL SEGUIMIENTO Y CONTROL A LOS TITULOS MINEROS</v>
      </c>
      <c r="C18" s="80" t="str">
        <f>+[14]Identificacion!C13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80" t="str">
        <f>+[14]Identificacion!D13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80" t="str">
        <f>+[14]Identificacion!E13</f>
        <v xml:space="preserve">Exigir requisitos respecto a trámites que no están inscritos ante el Sistema Único de Información de Trámites. </v>
      </c>
      <c r="F18" s="80" t="str">
        <f>+[14]Identificacion!F13</f>
        <v>1. Acciones disciplinarias
2. Incremento de las PQRs que desbordan capacidad operativa de la Entidad.
3. Reprocesos y desgaste administrativo</v>
      </c>
      <c r="G18" s="79">
        <f>+'[14]Cruce Variables'!L18</f>
        <v>4</v>
      </c>
      <c r="H18" s="79">
        <f>+'[14]Cruce Variables'!M18</f>
        <v>3</v>
      </c>
      <c r="I18" s="79">
        <f t="shared" si="0"/>
        <v>12</v>
      </c>
      <c r="J18" s="79" t="str">
        <f>IF(AND(I18&gt;=0,I18&lt;=4),'[14]Calificación de Riesgos'!$H$10,IF(I18&lt;7,'[14]Calificación de Riesgos'!$H$9,IF(I18&lt;13,'[14]Calificación de Riesgos'!$H$8,IF(I18&lt;=25,'[14]Calificación de Riesgos'!$H$7))))</f>
        <v>ALTA</v>
      </c>
      <c r="K18" s="80" t="s">
        <v>351</v>
      </c>
      <c r="L18" s="79">
        <v>2</v>
      </c>
      <c r="M18" s="79">
        <v>3</v>
      </c>
      <c r="N18" s="79">
        <f t="shared" si="1"/>
        <v>6</v>
      </c>
      <c r="O18" s="79" t="str">
        <f>IF(AND(N18&gt;=0,N18&lt;=4),'[14]Calificación de Riesgos'!$H$10,IF(N18&lt;7,'[14]Calificación de Riesgos'!$H$9,IF(N18&lt;13,'[14]Calificación de Riesgos'!$H$8,IF(N18&lt;=25,'[14]Calificación de Riesgos'!$H$7))))</f>
        <v>MODERADA</v>
      </c>
      <c r="P18" s="18" t="s">
        <v>6</v>
      </c>
      <c r="Q18" s="80" t="s">
        <v>352</v>
      </c>
      <c r="R18" s="80" t="s">
        <v>353</v>
      </c>
      <c r="S18" s="102">
        <v>43556</v>
      </c>
      <c r="T18" s="102">
        <v>43829</v>
      </c>
      <c r="U18" s="80" t="s">
        <v>350</v>
      </c>
      <c r="V18" s="18"/>
      <c r="W18" s="18"/>
      <c r="X18" s="18"/>
      <c r="Y18" s="18"/>
      <c r="Z18" s="18"/>
      <c r="AA18" s="18"/>
      <c r="AB18" s="18"/>
      <c r="AC18" s="18"/>
      <c r="AD18" s="18"/>
      <c r="AE18" s="18"/>
      <c r="AF18" s="18"/>
      <c r="AG18" s="18"/>
      <c r="AH18" s="18"/>
      <c r="AI18" s="18"/>
    </row>
    <row r="19" spans="1:35" s="17" customFormat="1" ht="177" customHeight="1" x14ac:dyDescent="0.25">
      <c r="A19" s="79">
        <v>11</v>
      </c>
      <c r="B19" s="80" t="str">
        <f>+[14]Identificacion!B14</f>
        <v>GESTION INTEGRAL PARA EL SEGUIMIENTO Y CONTROL A LOS TITULOS MINEROS</v>
      </c>
      <c r="C19" s="80" t="str">
        <f>+[14]Identificacion!C14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80" t="str">
        <f>+[14]Identificacion!D14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80" t="str">
        <f>+[14]Identificacion!E14</f>
        <v>Falta de oportunidad de respuesta en los trámites administrativos</v>
      </c>
      <c r="F19" s="80" t="str">
        <f>+[14]Identificacion!F14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9">
        <f>+'[14]Cruce Variables'!L19</f>
        <v>5</v>
      </c>
      <c r="H19" s="79">
        <f>+'[14]Cruce Variables'!M19</f>
        <v>3</v>
      </c>
      <c r="I19" s="79">
        <f t="shared" si="0"/>
        <v>15</v>
      </c>
      <c r="J19" s="79" t="str">
        <f>IF(AND(I19&gt;=0,I19&lt;=4),'[14]Calificación de Riesgos'!$H$10,IF(I19&lt;7,'[14]Calificación de Riesgos'!$H$9,IF(I19&lt;13,'[14]Calificación de Riesgos'!$H$8,IF(I19&lt;=25,'[14]Calificación de Riesgos'!$H$7))))</f>
        <v>EXTREMA</v>
      </c>
      <c r="K19" s="80" t="s">
        <v>354</v>
      </c>
      <c r="L19" s="79">
        <v>3</v>
      </c>
      <c r="M19" s="79">
        <v>3</v>
      </c>
      <c r="N19" s="79">
        <f t="shared" si="1"/>
        <v>9</v>
      </c>
      <c r="O19" s="79" t="str">
        <f>IF(AND(N19&gt;=0,N19&lt;=4),'[14]Calificación de Riesgos'!$H$10,IF(N19&lt;7,'[14]Calificación de Riesgos'!$H$9,IF(N19&lt;13,'[14]Calificación de Riesgos'!$H$8,IF(N19&lt;=25,'[14]Calificación de Riesgos'!$H$7))))</f>
        <v>ALTA</v>
      </c>
      <c r="P19" s="18" t="s">
        <v>6</v>
      </c>
      <c r="Q19" s="80" t="s">
        <v>355</v>
      </c>
      <c r="R19" s="80" t="s">
        <v>356</v>
      </c>
      <c r="S19" s="102">
        <v>43556</v>
      </c>
      <c r="T19" s="102">
        <v>43829</v>
      </c>
      <c r="U19" s="80" t="s">
        <v>357</v>
      </c>
      <c r="V19" s="18"/>
      <c r="W19" s="18"/>
      <c r="X19" s="18"/>
      <c r="Y19" s="18"/>
      <c r="Z19" s="18"/>
      <c r="AA19" s="18"/>
      <c r="AB19" s="18"/>
      <c r="AC19" s="18"/>
      <c r="AD19" s="18"/>
      <c r="AE19" s="18"/>
      <c r="AF19" s="18"/>
      <c r="AG19" s="18"/>
      <c r="AH19" s="18"/>
      <c r="AI19" s="18"/>
    </row>
    <row r="20" spans="1:35" s="17" customFormat="1" ht="93.75" customHeight="1" x14ac:dyDescent="0.25">
      <c r="A20" s="190">
        <v>12</v>
      </c>
      <c r="B20" s="170" t="str">
        <f>+[14]Identificacion!B15</f>
        <v>GESTION INTEGRAL PARA EL SEGUIMIENTO Y CONTROL A LOS TITULOS MINEROS - NOTIFICACIONES</v>
      </c>
      <c r="C20" s="170" t="str">
        <f>+[14]Identificacion!C15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70" t="str">
        <f>+[14]Identificacion!D15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70" t="str">
        <f>+[14]Identificacion!E15</f>
        <v>Falta de oportunidad de respuesta en los trámites administrativos</v>
      </c>
      <c r="F20" s="170" t="str">
        <f>+[14]Identificacion!F15</f>
        <v>1. Ausencia de cumplimiento de los términos legales.
2. Afecta las obligaciones económicas del título minero.
3. Afecta la ejecución del título minero.
4. Sanciones disciplinarias para los funcionarios del proceso.</v>
      </c>
      <c r="G20" s="190">
        <f>+'[14]Cruce Variables'!L20</f>
        <v>5</v>
      </c>
      <c r="H20" s="190">
        <f>+'[14]Cruce Variables'!M20</f>
        <v>4</v>
      </c>
      <c r="I20" s="79">
        <f t="shared" si="0"/>
        <v>20</v>
      </c>
      <c r="J20" s="167" t="str">
        <f>IF(AND(I20&gt;=0,I20&lt;=4),'[14]Calificación de Riesgos'!$H$10,IF(I20&lt;7,'[14]Calificación de Riesgos'!$H$9,IF(I20&lt;13,'[14]Calificación de Riesgos'!$H$8,IF(I20&lt;=25,'[14]Calificación de Riesgos'!$H$7))))</f>
        <v>EXTREMA</v>
      </c>
      <c r="K20" s="170" t="s">
        <v>358</v>
      </c>
      <c r="L20" s="167">
        <v>1</v>
      </c>
      <c r="M20" s="167">
        <v>4</v>
      </c>
      <c r="N20" s="79">
        <f t="shared" si="1"/>
        <v>4</v>
      </c>
      <c r="O20" s="167" t="str">
        <f>+'[14]Calificación de Riesgos'!H8</f>
        <v>ALTA</v>
      </c>
      <c r="P20" s="197" t="s">
        <v>6</v>
      </c>
      <c r="Q20" s="103" t="s">
        <v>359</v>
      </c>
      <c r="R20" s="104" t="s">
        <v>360</v>
      </c>
      <c r="S20" s="102">
        <v>43466</v>
      </c>
      <c r="T20" s="102">
        <v>43555</v>
      </c>
      <c r="U20" s="105" t="s">
        <v>361</v>
      </c>
      <c r="V20" s="18"/>
      <c r="W20" s="18"/>
      <c r="X20" s="18"/>
      <c r="Y20" s="18"/>
      <c r="Z20" s="18"/>
      <c r="AA20" s="18"/>
      <c r="AB20" s="18"/>
      <c r="AC20" s="18"/>
      <c r="AD20" s="18"/>
      <c r="AE20" s="18"/>
      <c r="AF20" s="18"/>
      <c r="AG20" s="18"/>
      <c r="AH20" s="18"/>
      <c r="AI20" s="18"/>
    </row>
    <row r="21" spans="1:35" ht="93.75" customHeight="1" x14ac:dyDescent="0.3">
      <c r="A21" s="195"/>
      <c r="B21" s="196"/>
      <c r="C21" s="196"/>
      <c r="D21" s="196"/>
      <c r="E21" s="196"/>
      <c r="F21" s="196"/>
      <c r="G21" s="195"/>
      <c r="H21" s="195"/>
      <c r="I21" s="81"/>
      <c r="J21" s="167"/>
      <c r="K21" s="170"/>
      <c r="L21" s="167"/>
      <c r="M21" s="167"/>
      <c r="N21" s="81"/>
      <c r="O21" s="167"/>
      <c r="P21" s="197"/>
      <c r="Q21" s="103" t="s">
        <v>427</v>
      </c>
      <c r="R21" s="104" t="s">
        <v>362</v>
      </c>
      <c r="S21" s="102">
        <v>43497</v>
      </c>
      <c r="T21" s="102">
        <v>43585</v>
      </c>
      <c r="U21" s="105" t="s">
        <v>361</v>
      </c>
      <c r="V21" s="81"/>
      <c r="W21" s="81"/>
      <c r="X21" s="81"/>
      <c r="Y21" s="81"/>
      <c r="Z21" s="81"/>
      <c r="AA21" s="81"/>
      <c r="AB21" s="81"/>
      <c r="AC21" s="81"/>
      <c r="AD21" s="81"/>
      <c r="AE21" s="81"/>
      <c r="AF21" s="81"/>
      <c r="AG21" s="81"/>
      <c r="AH21" s="81"/>
      <c r="AI21" s="81"/>
    </row>
    <row r="22" spans="1:35" ht="132" x14ac:dyDescent="0.3">
      <c r="A22" s="79">
        <v>13</v>
      </c>
      <c r="B22" s="80" t="str">
        <f>+[14]Identificacion!B16</f>
        <v>GESTION INTEGRAL PARA EL SEGUIMIENTO Y CONTROL A LOS TITULOS MINEROS - NOTIFICACIONES</v>
      </c>
      <c r="C22" s="80" t="str">
        <f>+[14]Identificacion!C16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80" t="str">
        <f>+[14]Identificacion!D16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80" t="str">
        <f>+[14]Identificacion!E16</f>
        <v>No realizar la distribución correcta de los recursos</v>
      </c>
      <c r="F22" s="80" t="str">
        <f>+[14]Identificacion!F16</f>
        <v>1. Investigaciones disciplinarias.
2. Investigaciones fiscales
3. Perdida de imagen institucional</v>
      </c>
      <c r="G22" s="79">
        <f>+'[14]Cruce Variables'!L21</f>
        <v>3</v>
      </c>
      <c r="H22" s="79">
        <f>+'[14]Cruce Variables'!M21</f>
        <v>4</v>
      </c>
      <c r="I22" s="79">
        <f t="shared" ref="I22:I25" si="2">+G22*H22</f>
        <v>12</v>
      </c>
      <c r="J22" s="79" t="str">
        <f>IF(AND(I22&gt;=0,I22&lt;=4),'[14]Calificación de Riesgos'!$H$10,IF(I22&lt;7,'[14]Calificación de Riesgos'!$H$9,IF(I22&lt;12,'[14]Calificación de Riesgos'!$H$8,IF(I22&lt;=25,'[14]Calificación de Riesgos'!$H$7))))</f>
        <v>EXTREMA</v>
      </c>
      <c r="K22" s="66" t="s">
        <v>428</v>
      </c>
      <c r="L22" s="79">
        <v>2</v>
      </c>
      <c r="M22" s="79">
        <v>4</v>
      </c>
      <c r="N22" s="79">
        <f t="shared" ref="N22:N25" si="3">+L22*M22</f>
        <v>8</v>
      </c>
      <c r="O22" s="79" t="str">
        <f>IF(AND(N22&gt;=0,N22&lt;=4),'[14]Calificación de Riesgos'!$H$10,IF(N22&lt;7,'[14]Calificación de Riesgos'!$H$9,IF(N22&lt;13,'[14]Calificación de Riesgos'!$H$8,IF(N22&lt;=25,'[14]Calificación de Riesgos'!$H$7))))</f>
        <v>ALTA</v>
      </c>
      <c r="P22" s="18" t="s">
        <v>6</v>
      </c>
      <c r="Q22" s="80" t="s">
        <v>429</v>
      </c>
      <c r="R22" s="24" t="s">
        <v>425</v>
      </c>
      <c r="S22" s="102">
        <v>43511</v>
      </c>
      <c r="T22" s="102">
        <v>43829</v>
      </c>
      <c r="U22" s="80" t="s">
        <v>426</v>
      </c>
      <c r="V22" s="18"/>
      <c r="W22" s="18"/>
      <c r="X22" s="18"/>
      <c r="Y22" s="18"/>
      <c r="Z22" s="18"/>
      <c r="AA22" s="18"/>
      <c r="AB22" s="18"/>
      <c r="AC22" s="18"/>
      <c r="AD22" s="18"/>
      <c r="AE22" s="18"/>
      <c r="AF22" s="18"/>
      <c r="AG22" s="18"/>
      <c r="AH22" s="18"/>
      <c r="AI22" s="18"/>
    </row>
    <row r="23" spans="1:35" ht="132" x14ac:dyDescent="0.3">
      <c r="A23" s="79">
        <v>14</v>
      </c>
      <c r="B23" s="80" t="str">
        <f>+[14]Identificacion!B17</f>
        <v>GESTION INTEGRAL PARA EL SEGUIMIENTO Y CONTROL A LOS TITULOS MINEROS - NOTIFICACIONES</v>
      </c>
      <c r="C23" s="80" t="str">
        <f>+[14]Identificacion!C17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80" t="str">
        <f>+[14]Identificacion!D17</f>
        <v>1. No se encuentra una metodologia para el calculo de ingresos propios del proceso de gestión integral.
2. Debilidades en la implementación de controles</v>
      </c>
      <c r="E23" s="80" t="str">
        <f>+[14]Identificacion!E17</f>
        <v>Generar expectativa de ingresos  der Regalias y Compensaciones no acordes con la realidad.</v>
      </c>
      <c r="F23" s="80" t="str">
        <f>+[14]Identificacion!F17</f>
        <v>1. Se puede generar deficit fiscal en la entidad.
2. Incumplimiento de metas y objetivos.
3. Generar falsa expectativas
4. Perdida de imagen institucional</v>
      </c>
      <c r="G23" s="79">
        <f>+'[14]Cruce Variables'!L22</f>
        <v>2</v>
      </c>
      <c r="H23" s="79">
        <f>+'[14]Cruce Variables'!M22</f>
        <v>4</v>
      </c>
      <c r="I23" s="79">
        <f t="shared" si="2"/>
        <v>8</v>
      </c>
      <c r="J23" s="79" t="str">
        <f>IF(AND(I23&gt;=0,I23&lt;=4),'[14]Calificación de Riesgos'!$H$10,IF(I23&lt;7,'[14]Calificación de Riesgos'!$H$9,IF(I23&lt;13,'[14]Calificación de Riesgos'!$H$8,IF(I23&lt;=25,'[14]Calificación de Riesgos'!$H$7))))</f>
        <v>ALTA</v>
      </c>
      <c r="K23" s="24" t="s">
        <v>430</v>
      </c>
      <c r="L23" s="79">
        <v>2</v>
      </c>
      <c r="M23" s="79">
        <v>4</v>
      </c>
      <c r="N23" s="79">
        <f t="shared" si="3"/>
        <v>8</v>
      </c>
      <c r="O23" s="79" t="str">
        <f>IF(AND(N23&gt;=0,N23&lt;=4),'[14]Calificación de Riesgos'!$H$10,IF(N23&lt;7,'[14]Calificación de Riesgos'!$H$9,IF(N23&lt;13,'[14]Calificación de Riesgos'!$H$8,IF(N23&lt;=25,'[14]Calificación de Riesgos'!$H$7))))</f>
        <v>ALTA</v>
      </c>
      <c r="P23" s="18" t="s">
        <v>6</v>
      </c>
      <c r="Q23" s="80" t="s">
        <v>431</v>
      </c>
      <c r="R23" s="80" t="s">
        <v>432</v>
      </c>
      <c r="S23" s="102">
        <v>43511</v>
      </c>
      <c r="T23" s="102">
        <v>43829</v>
      </c>
      <c r="U23" s="80" t="s">
        <v>426</v>
      </c>
      <c r="V23" s="18"/>
      <c r="W23" s="18"/>
      <c r="X23" s="18"/>
      <c r="Y23" s="18"/>
      <c r="Z23" s="18"/>
      <c r="AA23" s="18"/>
      <c r="AB23" s="18"/>
      <c r="AC23" s="18"/>
      <c r="AD23" s="18"/>
      <c r="AE23" s="18"/>
      <c r="AF23" s="18"/>
      <c r="AG23" s="18"/>
      <c r="AH23" s="18"/>
      <c r="AI23" s="18"/>
    </row>
    <row r="24" spans="1:35" ht="132" x14ac:dyDescent="0.3">
      <c r="A24" s="79">
        <v>15</v>
      </c>
      <c r="B24" s="80" t="str">
        <f>+[14]Identificacion!B18</f>
        <v>GESTION INTEGRAL PARA EL SEGUIMIENTO Y CONTROL A LOS TITULOS MINEROS - NOTIFICACIONES</v>
      </c>
      <c r="C24" s="80" t="str">
        <f>+[14]Identificacion!C18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80" t="str">
        <f>+[14]Identificacion!D18</f>
        <v>1. El desconocimiento de la normatividad vigente y la aplicación optima de la normatividad.
2. Debilidades en los controles</v>
      </c>
      <c r="E24" s="80" t="str">
        <f>+[14]Identificacion!E18</f>
        <v>Generación de VoBo a los  trámites de exportación de los diferentes minerales o registro de comercializadores (RUCOM) sin cumplimiento de requisitos</v>
      </c>
      <c r="F24" s="80" t="str">
        <f>+[14]Identificacion!F18</f>
        <v>1. Investigaciones disciplinarias.
2. Investigaciones fiscales
3. Perdida de imagen institucional</v>
      </c>
      <c r="G24" s="79">
        <f>+'[14]Cruce Variables'!L23</f>
        <v>3</v>
      </c>
      <c r="H24" s="79">
        <f>+'[14]Cruce Variables'!M23</f>
        <v>4</v>
      </c>
      <c r="I24" s="79">
        <f t="shared" si="2"/>
        <v>12</v>
      </c>
      <c r="J24" s="79" t="str">
        <f>IF(AND(I24&gt;=0,I24&lt;=4),'[14]Calificación de Riesgos'!$H$10,IF(I24&lt;7,'[14]Calificación de Riesgos'!$H$9,IF(I24&lt;12,'[14]Calificación de Riesgos'!$H$8,IF(I24&lt;=25,'[14]Calificación de Riesgos'!$H$7))))</f>
        <v>EXTREMA</v>
      </c>
      <c r="K24" s="24" t="s">
        <v>433</v>
      </c>
      <c r="L24" s="79">
        <v>2</v>
      </c>
      <c r="M24" s="79">
        <v>4</v>
      </c>
      <c r="N24" s="79">
        <f t="shared" si="3"/>
        <v>8</v>
      </c>
      <c r="O24" s="79" t="str">
        <f>IF(AND(N24&gt;=0,N24&lt;=4),'[14]Calificación de Riesgos'!$H$10,IF(N24&lt;7,'[14]Calificación de Riesgos'!$H$9,IF(N24&lt;13,'[14]Calificación de Riesgos'!$H$8,IF(N24&lt;=25,'[14]Calificación de Riesgos'!$H$7))))</f>
        <v>ALTA</v>
      </c>
      <c r="P24" s="18" t="s">
        <v>6</v>
      </c>
      <c r="Q24" s="80" t="s">
        <v>434</v>
      </c>
      <c r="R24" s="24" t="s">
        <v>425</v>
      </c>
      <c r="S24" s="102">
        <v>43511</v>
      </c>
      <c r="T24" s="102">
        <v>43829</v>
      </c>
      <c r="U24" s="80" t="s">
        <v>426</v>
      </c>
      <c r="V24" s="18"/>
      <c r="W24" s="18"/>
      <c r="X24" s="18"/>
      <c r="Y24" s="18"/>
      <c r="Z24" s="18"/>
      <c r="AA24" s="18"/>
      <c r="AB24" s="18"/>
      <c r="AC24" s="18"/>
      <c r="AD24" s="18"/>
      <c r="AE24" s="18"/>
      <c r="AF24" s="18"/>
      <c r="AG24" s="18"/>
      <c r="AH24" s="18"/>
      <c r="AI24" s="18"/>
    </row>
    <row r="25" spans="1:35" ht="132" x14ac:dyDescent="0.3">
      <c r="A25" s="79">
        <v>16</v>
      </c>
      <c r="B25" s="80" t="str">
        <f>+[14]Identificacion!B19</f>
        <v>GESTION INTEGRAL PARA EL SEGUIMIENTO Y CONTROL A LOS TITULOS MINEROS - NOTIFICACIONES</v>
      </c>
      <c r="C25" s="80" t="str">
        <f>+[14]Identificacion!C19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80" t="str">
        <f>+[14]Identificacion!D19</f>
        <v>1. Existencia deficiencias en el proceso de la información, debido a la carencia de herramientas tecnológicas optimas y la falta de parametrización para el procesamiento de la información por parte de todos los grupos de interés.</v>
      </c>
      <c r="E25" s="80" t="str">
        <f>+[14]Identificacion!E19</f>
        <v>No realizar la trasferencia de la totalidad de los recursos recaudados.</v>
      </c>
      <c r="F25" s="80" t="str">
        <f>+[14]Identificacion!F19</f>
        <v>1. Investigaciones disciplinarias.
2. Investigaciones fiscales
3. Perdida de imagen institucional</v>
      </c>
      <c r="G25" s="79">
        <f>+'[14]Cruce Variables'!L24</f>
        <v>3</v>
      </c>
      <c r="H25" s="79">
        <f>+'[14]Cruce Variables'!M24</f>
        <v>5</v>
      </c>
      <c r="I25" s="79">
        <f t="shared" si="2"/>
        <v>15</v>
      </c>
      <c r="J25" s="79" t="str">
        <f>IF(AND(I25&gt;=0,I25&lt;=4),'[14]Calificación de Riesgos'!$H$10,IF(I25&lt;7,'[14]Calificación de Riesgos'!$H$9,IF(I25&lt;13,'[14]Calificación de Riesgos'!$H$8,IF(I25&lt;=25,'[14]Calificación de Riesgos'!$H$7))))</f>
        <v>EXTREMA</v>
      </c>
      <c r="K25" s="24" t="s">
        <v>435</v>
      </c>
      <c r="L25" s="79">
        <v>2</v>
      </c>
      <c r="M25" s="79">
        <v>5</v>
      </c>
      <c r="N25" s="79">
        <f t="shared" si="3"/>
        <v>10</v>
      </c>
      <c r="O25" s="79" t="str">
        <f>IF(AND(N25&gt;=0,N25&lt;=4),'[14]Calificación de Riesgos'!$H$10,IF(N25&lt;7,'[14]Calificación de Riesgos'!$H$9,IF(N25&lt;13,'[14]Calificación de Riesgos'!$H$8,IF(N25&lt;=25,'[14]Calificación de Riesgos'!$H$7))))</f>
        <v>ALTA</v>
      </c>
      <c r="P25" s="18" t="s">
        <v>6</v>
      </c>
      <c r="Q25" s="80" t="s">
        <v>436</v>
      </c>
      <c r="R25" s="80" t="s">
        <v>437</v>
      </c>
      <c r="S25" s="102">
        <v>43556</v>
      </c>
      <c r="T25" s="102">
        <v>43829</v>
      </c>
      <c r="U25" s="80" t="s">
        <v>426</v>
      </c>
      <c r="V25" s="18"/>
      <c r="W25" s="18"/>
      <c r="X25" s="18"/>
      <c r="Y25" s="18"/>
      <c r="Z25" s="18"/>
      <c r="AA25" s="18"/>
      <c r="AB25" s="18"/>
      <c r="AC25" s="18"/>
      <c r="AD25" s="18"/>
      <c r="AE25" s="18"/>
      <c r="AF25" s="18"/>
      <c r="AG25" s="18"/>
      <c r="AH25" s="18"/>
      <c r="AI25" s="18"/>
    </row>
  </sheetData>
  <mergeCells count="24">
    <mergeCell ref="K20:K21"/>
    <mergeCell ref="L20:L21"/>
    <mergeCell ref="M20:M21"/>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O20:O21"/>
    <mergeCell ref="P20:P21"/>
    <mergeCell ref="G20:G21"/>
    <mergeCell ref="H20:H21"/>
    <mergeCell ref="J20:J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17719B9C-E085-42F1-BC6E-92BBD69102A0}">
            <xm:f>NOT(ISERROR(SEARCH('C:\PLANEACIÓN 2019\RIESGOS 2019\VERSIONES FINALES RIESGOS GESTION 2019\[Mapa de Riesgos Gestion Seguimiento Consolidado 2019 Final.xlsx]Calificación de Riesgos'!#REF!,J9)))</xm:f>
            <xm:f>'C:\PLANEACIÓN 2019\RIESGOS 2019\VERSIONES FINALES RIESGOS GESTION 2019\[Mapa de Riesgos Gestion Seguimiento Consolidado 2019 Final.xlsx]Calificación de Riesgos'!#REF!</xm:f>
            <x14:dxf>
              <fill>
                <patternFill>
                  <bgColor rgb="FFFFC000"/>
                </patternFill>
              </fill>
            </x14:dxf>
          </x14:cfRule>
          <x14:cfRule type="containsText" priority="17" operator="containsText" id="{C0FE5962-E28A-4608-A34C-9DBF93A661FA}">
            <xm:f>NOT(ISERROR(SEARCH('C:\PLANEACIÓN 2019\RIESGOS 2019\VERSIONES FINALES RIESGOS GESTION 2019\[Mapa de Riesgos Gestion Seguimiento Consolidado 2019 Final.xlsx]Calificación de Riesgos'!#REF!,J9)))</xm:f>
            <xm:f>'C:\PLANEACIÓN 2019\RIESGOS 2019\VERSIONES FINALES RIESGOS GESTION 2019\[Mapa de Riesgos Gestion Seguimiento Consolidado 2019 Final.xlsx]Calificación de Riesgos'!#REF!</xm:f>
            <x14:dxf>
              <fill>
                <patternFill>
                  <bgColor rgb="FFFF0000"/>
                </patternFill>
              </fill>
            </x14:dxf>
          </x14:cfRule>
          <x14:cfRule type="containsText" priority="18" operator="containsText" id="{2A5139A2-06DD-47CB-9BFE-1058E17B2EF6}">
            <xm:f>NOT(ISERROR(SEARCH('C:\PLANEACIÓN 2019\RIESGOS 2019\VERSIONES FINALES RIESGOS GESTION 2019\[Mapa de Riesgos Gestion Seguimiento Consolidado 2019 Final.xlsx]Calificación de Riesgos'!#REF!,J9)))</xm:f>
            <xm:f>'C:\PLANEACIÓN 2019\RIESGOS 2019\VERSIONES FINALES RIESGOS GESTION 2019\[Mapa de Riesgos Gestion Seguimiento Consolidado 2019 Final.xlsx]Calificación de Riesgos'!#REF!</xm:f>
            <x14:dxf/>
          </x14:cfRule>
          <x14:cfRule type="containsText" priority="19" operator="containsText" id="{3D2A047F-22A7-4740-842F-793194CC1561}">
            <xm:f>NOT(ISERROR(SEARCH('C:\PLANEACIÓN 2019\RIESGOS 2019\VERSIONES FINALES RIESGOS GESTION 2019\[Mapa de Riesgos Gestion Seguimiento Consolidado 2019 Final.xlsx]Calificación de Riesgos'!#REF!,J9)))</xm:f>
            <xm:f>'C:\PLANEACIÓN 2019\RIESGOS 2019\VERSIONES FINALES RIESGOS GESTION 2019\[Mapa de Riesgos Gestion Seguimiento Consolidado 2019 Final.xlsx]Calificación de Riesgos'!#REF!</xm:f>
            <x14:dxf>
              <fill>
                <patternFill>
                  <bgColor rgb="FFFFFF00"/>
                </patternFill>
              </fill>
            </x14:dxf>
          </x14:cfRule>
          <x14:cfRule type="containsText" priority="20" operator="containsText" id="{F82760FE-97B9-45EC-B2EA-AEFBC9E2178E}">
            <xm:f>NOT(ISERROR(SEARCH('C:\PLANEACIÓN 2019\RIESGOS 2019\VERSIONES FINALES RIESGOS GESTION 2019\[Mapa de Riesgos Gestion Seguimiento Consolidado 2019 Final.xlsx]Calificación de Riesgos'!#REF!,J9)))</xm:f>
            <xm:f>'C:\PLANEACIÓN 2019\RIESGOS 2019\VERSIONES FINALES RIESGOS GESTION 2019\[Mapa de Riesgos Gestion Seguimiento Consolidado 2019 Final.xlsx]Calificación de Riesgos'!#REF!</xm:f>
            <x14:dxf>
              <fill>
                <patternFill>
                  <bgColor rgb="FF00B050"/>
                </patternFill>
              </fill>
            </x14:dxf>
          </x14:cfRule>
          <xm:sqref>O9:O19 J9:J19</xm:sqref>
        </x14:conditionalFormatting>
        <x14:conditionalFormatting xmlns:xm="http://schemas.microsoft.com/office/excel/2006/main">
          <x14:cfRule type="containsText" priority="11" operator="containsText" id="{0ECA6898-95AD-426C-B045-81AB505029ED}">
            <xm:f>NOT(ISERROR(SEARCH('C:\PLANEACIÓN 2019\RIESGOS 2019\VERSIONES FINALES RIESGOS GESTION 2019\[Mapa de Riesgos Gestion Seguimiento Consolidado 2019 Final.xlsx]Calificación de Riesgos'!#REF!,J20)))</xm:f>
            <xm:f>'C:\PLANEACIÓN 2019\RIESGOS 2019\VERSIONES FINALES RIESGOS GESTION 2019\[Mapa de Riesgos Gestion Seguimiento Consolidado 2019 Final.xlsx]Calificación de Riesgos'!#REF!</xm:f>
            <x14:dxf>
              <fill>
                <patternFill>
                  <bgColor rgb="FFFFC000"/>
                </patternFill>
              </fill>
            </x14:dxf>
          </x14:cfRule>
          <x14:cfRule type="containsText" priority="12" operator="containsText" id="{44DCE805-69AE-4A75-9D57-DE057335EBF8}">
            <xm:f>NOT(ISERROR(SEARCH('C:\PLANEACIÓN 2019\RIESGOS 2019\VERSIONES FINALES RIESGOS GESTION 2019\[Mapa de Riesgos Gestion Seguimiento Consolidado 2019 Final.xlsx]Calificación de Riesgos'!#REF!,J20)))</xm:f>
            <xm:f>'C:\PLANEACIÓN 2019\RIESGOS 2019\VERSIONES FINALES RIESGOS GESTION 2019\[Mapa de Riesgos Gestion Seguimiento Consolidado 2019 Final.xlsx]Calificación de Riesgos'!#REF!</xm:f>
            <x14:dxf>
              <fill>
                <patternFill>
                  <bgColor rgb="FFFF0000"/>
                </patternFill>
              </fill>
            </x14:dxf>
          </x14:cfRule>
          <x14:cfRule type="containsText" priority="13" operator="containsText" id="{6C44BD8E-651B-461F-865F-66546B2E31A5}">
            <xm:f>NOT(ISERROR(SEARCH('C:\PLANEACIÓN 2019\RIESGOS 2019\VERSIONES FINALES RIESGOS GESTION 2019\[Mapa de Riesgos Gestion Seguimiento Consolidado 2019 Final.xlsx]Calificación de Riesgos'!#REF!,J20)))</xm:f>
            <xm:f>'C:\PLANEACIÓN 2019\RIESGOS 2019\VERSIONES FINALES RIESGOS GESTION 2019\[Mapa de Riesgos Gestion Seguimiento Consolidado 2019 Final.xlsx]Calificación de Riesgos'!#REF!</xm:f>
            <x14:dxf/>
          </x14:cfRule>
          <x14:cfRule type="containsText" priority="14" operator="containsText" id="{25B09C64-2CAB-413B-BE48-8D5D4FBA87C5}">
            <xm:f>NOT(ISERROR(SEARCH('C:\PLANEACIÓN 2019\RIESGOS 2019\VERSIONES FINALES RIESGOS GESTION 2019\[Mapa de Riesgos Gestion Seguimiento Consolidado 2019 Final.xlsx]Calificación de Riesgos'!#REF!,J20)))</xm:f>
            <xm:f>'C:\PLANEACIÓN 2019\RIESGOS 2019\VERSIONES FINALES RIESGOS GESTION 2019\[Mapa de Riesgos Gestion Seguimiento Consolidado 2019 Final.xlsx]Calificación de Riesgos'!#REF!</xm:f>
            <x14:dxf>
              <fill>
                <patternFill>
                  <bgColor rgb="FFFFFF00"/>
                </patternFill>
              </fill>
            </x14:dxf>
          </x14:cfRule>
          <x14:cfRule type="containsText" priority="15" operator="containsText" id="{311BAB56-CDDF-4701-B46C-AD2B7F120E93}">
            <xm:f>NOT(ISERROR(SEARCH('C:\PLANEACIÓN 2019\RIESGOS 2019\VERSIONES FINALES RIESGOS GESTION 2019\[Mapa de Riesgos Gestion Seguimiento Consolidado 2019 Final.xlsx]Calificación de Riesgos'!#REF!,J20)))</xm:f>
            <xm:f>'C:\PLANEACIÓN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6" operator="containsText" id="{0D1AD091-9AE2-46A9-B02A-900985640852}">
            <xm:f>NOT(ISERROR(SEARCH('C:\PLANEACIÓN 2019\RIESGOS 2019\VERSIONES FINALES RIESGOS GESTION 2019\[Mapa de Riesgos Gestion Seguimiento Consolidado 2019 Final.xlsx]Calificación de Riesgos'!#REF!,O20)))</xm:f>
            <xm:f>'C:\PLANEACIÓN 2019\RIESGOS 2019\VERSIONES FINALES RIESGOS GESTION 2019\[Mapa de Riesgos Gestion Seguimiento Consolidado 2019 Final.xlsx]Calificación de Riesgos'!#REF!</xm:f>
            <x14:dxf>
              <fill>
                <patternFill>
                  <bgColor rgb="FFFFC000"/>
                </patternFill>
              </fill>
            </x14:dxf>
          </x14:cfRule>
          <x14:cfRule type="containsText" priority="7" operator="containsText" id="{55A8BA51-24B1-4927-82FE-DF7E8F28B25E}">
            <xm:f>NOT(ISERROR(SEARCH('C:\PLANEACIÓN 2019\RIESGOS 2019\VERSIONES FINALES RIESGOS GESTION 2019\[Mapa de Riesgos Gestion Seguimiento Consolidado 2019 Final.xlsx]Calificación de Riesgos'!#REF!,O20)))</xm:f>
            <xm:f>'C:\PLANEACIÓN 2019\RIESGOS 2019\VERSIONES FINALES RIESGOS GESTION 2019\[Mapa de Riesgos Gestion Seguimiento Consolidado 2019 Final.xlsx]Calificación de Riesgos'!#REF!</xm:f>
            <x14:dxf>
              <fill>
                <patternFill>
                  <bgColor rgb="FFFF0000"/>
                </patternFill>
              </fill>
            </x14:dxf>
          </x14:cfRule>
          <x14:cfRule type="containsText" priority="8" operator="containsText" id="{CA475826-E418-4AD7-9995-0807467632CA}">
            <xm:f>NOT(ISERROR(SEARCH('C:\PLANEACIÓN 2019\RIESGOS 2019\VERSIONES FINALES RIESGOS GESTION 2019\[Mapa de Riesgos Gestion Seguimiento Consolidado 2019 Final.xlsx]Calificación de Riesgos'!#REF!,O20)))</xm:f>
            <xm:f>'C:\PLANEACIÓN 2019\RIESGOS 2019\VERSIONES FINALES RIESGOS GESTION 2019\[Mapa de Riesgos Gestion Seguimiento Consolidado 2019 Final.xlsx]Calificación de Riesgos'!#REF!</xm:f>
            <x14:dxf/>
          </x14:cfRule>
          <x14:cfRule type="containsText" priority="9" operator="containsText" id="{4A05240E-7850-45C8-87F4-D98346F700FE}">
            <xm:f>NOT(ISERROR(SEARCH('C:\PLANEACIÓN 2019\RIESGOS 2019\VERSIONES FINALES RIESGOS GESTION 2019\[Mapa de Riesgos Gestion Seguimiento Consolidado 2019 Final.xlsx]Calificación de Riesgos'!#REF!,O20)))</xm:f>
            <xm:f>'C:\PLANEACIÓN 2019\RIESGOS 2019\VERSIONES FINALES RIESGOS GESTION 2019\[Mapa de Riesgos Gestion Seguimiento Consolidado 2019 Final.xlsx]Calificación de Riesgos'!#REF!</xm:f>
            <x14:dxf>
              <fill>
                <patternFill>
                  <bgColor rgb="FFFFFF00"/>
                </patternFill>
              </fill>
            </x14:dxf>
          </x14:cfRule>
          <x14:cfRule type="containsText" priority="10" operator="containsText" id="{8B078843-8BE1-4662-8230-1CA243D3D4E8}">
            <xm:f>NOT(ISERROR(SEARCH('C:\PLANEACIÓN 2019\RIESGOS 2019\VERSIONES FINALES RIESGOS GESTION 2019\[Mapa de Riesgos Gestion Seguimiento Consolidado 2019 Final.xlsx]Calificación de Riesgos'!#REF!,O20)))</xm:f>
            <xm:f>'C:\PLANEACIÓN 2019\RIESGOS 2019\VERSIONES FINALES RIESGOS GESTION 2019\[Mapa de Riesgos Gestion Seguimiento Consolidado 2019 Final.xlsx]Calificación de Riesgos'!#REF!</xm:f>
            <x14:dxf>
              <fill>
                <patternFill>
                  <bgColor rgb="FF00B050"/>
                </patternFill>
              </fill>
            </x14:dxf>
          </x14:cfRule>
          <xm:sqref>O20</xm:sqref>
        </x14:conditionalFormatting>
        <x14:conditionalFormatting xmlns:xm="http://schemas.microsoft.com/office/excel/2006/main">
          <x14:cfRule type="containsText" priority="1" operator="containsText" id="{90A77630-565A-42E6-9E03-448556FD1481}">
            <xm:f>NOT(ISERROR(SEARCH('C:\PLANEACIÓN 2019\RIESGOS 2019\VERSIONES FINALES RIESGOS GESTION 2019\[Mapa de Riesgos Gestion Seguimiento Consolidado 2019 Final.xlsx]Calificación de Riesgos'!#REF!,J22)))</xm:f>
            <xm:f>'C:\PLANEACIÓN 2019\RIESGOS 2019\VERSIONES FINALES RIESGOS GESTION 2019\[Mapa de Riesgos Gestion Seguimiento Consolidado 2019 Final.xlsx]Calificación de Riesgos'!#REF!</xm:f>
            <x14:dxf>
              <fill>
                <patternFill>
                  <bgColor rgb="FFFFC000"/>
                </patternFill>
              </fill>
            </x14:dxf>
          </x14:cfRule>
          <x14:cfRule type="containsText" priority="2" operator="containsText" id="{9507FA8A-1E95-4110-AC8A-0B5194D83A4F}">
            <xm:f>NOT(ISERROR(SEARCH('C:\PLANEACIÓN 2019\RIESGOS 2019\VERSIONES FINALES RIESGOS GESTION 2019\[Mapa de Riesgos Gestion Seguimiento Consolidado 2019 Final.xlsx]Calificación de Riesgos'!#REF!,J22)))</xm:f>
            <xm:f>'C:\PLANEACIÓN 2019\RIESGOS 2019\VERSIONES FINALES RIESGOS GESTION 2019\[Mapa de Riesgos Gestion Seguimiento Consolidado 2019 Final.xlsx]Calificación de Riesgos'!#REF!</xm:f>
            <x14:dxf>
              <fill>
                <patternFill>
                  <bgColor rgb="FFFF0000"/>
                </patternFill>
              </fill>
            </x14:dxf>
          </x14:cfRule>
          <x14:cfRule type="containsText" priority="3" operator="containsText" id="{B8341E07-FDB3-4D66-A2D7-2B911380EDE4}">
            <xm:f>NOT(ISERROR(SEARCH('C:\PLANEACIÓN 2019\RIESGOS 2019\VERSIONES FINALES RIESGOS GESTION 2019\[Mapa de Riesgos Gestion Seguimiento Consolidado 2019 Final.xlsx]Calificación de Riesgos'!#REF!,J22)))</xm:f>
            <xm:f>'C:\PLANEACIÓN 2019\RIESGOS 2019\VERSIONES FINALES RIESGOS GESTION 2019\[Mapa de Riesgos Gestion Seguimiento Consolidado 2019 Final.xlsx]Calificación de Riesgos'!#REF!</xm:f>
            <x14:dxf/>
          </x14:cfRule>
          <x14:cfRule type="containsText" priority="4" operator="containsText" id="{D793C3C3-066E-4DAB-8EDA-3925AD11CBE0}">
            <xm:f>NOT(ISERROR(SEARCH('C:\PLANEACIÓN 2019\RIESGOS 2019\VERSIONES FINALES RIESGOS GESTION 2019\[Mapa de Riesgos Gestion Seguimiento Consolidado 2019 Final.xlsx]Calificación de Riesgos'!#REF!,J22)))</xm:f>
            <xm:f>'C:\PLANEACIÓN 2019\RIESGOS 2019\VERSIONES FINALES RIESGOS GESTION 2019\[Mapa de Riesgos Gestion Seguimiento Consolidado 2019 Final.xlsx]Calificación de Riesgos'!#REF!</xm:f>
            <x14:dxf>
              <fill>
                <patternFill>
                  <bgColor rgb="FFFFFF00"/>
                </patternFill>
              </fill>
            </x14:dxf>
          </x14:cfRule>
          <x14:cfRule type="containsText" priority="5" operator="containsText" id="{8F29CFB5-0E90-4203-9494-921C784AC8D2}">
            <xm:f>NOT(ISERROR(SEARCH('C:\PLANEACIÓN 2019\RIESGOS 2019\VERSIONES FINALES RIESGOS GESTION 2019\[Mapa de Riesgos Gestion Seguimiento Consolidado 2019 Final.xlsx]Calificación de Riesgos'!#REF!,J22)))</xm:f>
            <xm:f>'C:\PLANEACIÓN 2019\RIESGOS 2019\VERSIONES FINALES RIESGOS GESTION 2019\[Mapa de Riesgos Gestion Seguimiento Consolidado 2019 Final.xlsx]Calificación de Riesgos'!#REF!</xm:f>
            <x14:dxf>
              <fill>
                <patternFill>
                  <bgColor rgb="FF00B050"/>
                </patternFill>
              </fill>
            </x14:dxf>
          </x14:cfRule>
          <xm:sqref>O22:O25 J22:J25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activeCell="K9" sqref="K9"/>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422</v>
      </c>
      <c r="B1" s="137"/>
      <c r="C1" s="137"/>
      <c r="D1" s="137"/>
      <c r="E1" s="137"/>
      <c r="F1" s="137"/>
      <c r="G1" s="137"/>
      <c r="H1" s="137"/>
      <c r="I1" s="137"/>
      <c r="J1" s="137"/>
      <c r="K1" s="137"/>
      <c r="L1" s="137"/>
      <c r="M1" s="137"/>
      <c r="N1" s="137"/>
      <c r="O1" s="137"/>
      <c r="P1" s="137"/>
      <c r="Q1" s="137"/>
      <c r="R1" s="137"/>
      <c r="S1" s="137"/>
      <c r="T1" s="137"/>
      <c r="U1" s="178"/>
      <c r="V1" s="73"/>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78"/>
      <c r="V2" s="73"/>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78"/>
      <c r="V3" s="73"/>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78"/>
      <c r="V4" s="73"/>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91"/>
      <c r="V5" s="74"/>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29" t="s">
        <v>55</v>
      </c>
      <c r="W6" s="130"/>
      <c r="X6" s="130"/>
      <c r="Y6" s="130"/>
      <c r="Z6" s="130"/>
      <c r="AA6" s="131"/>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2"/>
      <c r="W7" s="133"/>
      <c r="X7" s="133"/>
      <c r="Y7" s="133"/>
      <c r="Z7" s="133"/>
      <c r="AA7" s="134"/>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+[15]Identificacion!B4</f>
        <v>GENERACIÓN DE TITULOS MINEROS</v>
      </c>
      <c r="C9" s="22" t="str">
        <f>+[15]Identificacion!C4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2" t="str">
        <f>+[15]Identificacion!D4</f>
        <v>1. El Software CMC en su modulo de áreas no es confiable en cuanto a la información necesaria para la evaluación.
2. Debilidades en la aplicación de los controles de seguimiento de las evaluaciones técnicas que realiza el proceso.</v>
      </c>
      <c r="E9" s="22" t="str">
        <f>+[15]Identificacion!E4</f>
        <v>Deficiencias y generación incorrecta de evaluaciones técnicas para la generación de títulos mineros.</v>
      </c>
      <c r="F9" s="22" t="str">
        <f>+[15]Identificacion!F4</f>
        <v>1. Procesos disciplinarios
2. Quejas e insatisfacción
3. Sanciones
4. Pérdida de imagen credibilidad o confianza
5. Demoras y/o interrupción el servicio</v>
      </c>
      <c r="G9" s="23">
        <f>+[15]Probabilidad!E14</f>
        <v>5</v>
      </c>
      <c r="H9" s="23">
        <f>+'[15]Impacto '!D6</f>
        <v>4</v>
      </c>
      <c r="I9" s="23">
        <f t="shared" ref="I9:I10" si="0">+G9*H9</f>
        <v>20</v>
      </c>
      <c r="J9" s="64" t="str">
        <f>IF(AND(I9&gt;=0,I9&lt;=4),'[15]Calificación de Riesgos'!$H$10,IF(I9&lt;7,'[15]Calificación de Riesgos'!$H$9,IF(I9&lt;13,'[15]Calificación de Riesgos'!$H$8,IF(I9&lt;=25,'[15]Calificación de Riesgos'!$H$7))))</f>
        <v>EXTREMA</v>
      </c>
      <c r="K9" s="22" t="s">
        <v>414</v>
      </c>
      <c r="L9" s="23">
        <v>3</v>
      </c>
      <c r="M9" s="23">
        <v>4</v>
      </c>
      <c r="N9" s="23">
        <f>+L9*M9</f>
        <v>12</v>
      </c>
      <c r="O9" s="64" t="str">
        <f>+'[15]Calificación de Riesgos'!H7</f>
        <v>EXTREMA</v>
      </c>
      <c r="P9" s="18" t="s">
        <v>6</v>
      </c>
      <c r="Q9" s="22" t="s">
        <v>415</v>
      </c>
      <c r="R9" s="24" t="s">
        <v>416</v>
      </c>
      <c r="S9" s="20">
        <v>43496</v>
      </c>
      <c r="T9" s="20">
        <v>43814</v>
      </c>
      <c r="U9" s="114" t="s">
        <v>417</v>
      </c>
      <c r="V9" s="18"/>
      <c r="W9" s="18"/>
      <c r="X9" s="18"/>
      <c r="Y9" s="18"/>
      <c r="Z9" s="18"/>
      <c r="AA9" s="18"/>
      <c r="AB9" s="18"/>
      <c r="AC9" s="18"/>
      <c r="AD9" s="18"/>
      <c r="AE9" s="18"/>
      <c r="AF9" s="18"/>
      <c r="AG9" s="18"/>
      <c r="AH9" s="18"/>
      <c r="AI9" s="18"/>
    </row>
    <row r="10" spans="1:35" s="17" customFormat="1" ht="164.25" customHeight="1" x14ac:dyDescent="0.25">
      <c r="A10" s="23">
        <v>2</v>
      </c>
      <c r="B10" s="22" t="str">
        <f>+[15]Identificacion!B5</f>
        <v>GENERACIÓN DE TITULOS MINEROS
(Grupo de Legalización Minera)</v>
      </c>
      <c r="C10" s="22" t="str">
        <f>+[15]Identificacion!C5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2" t="str">
        <f>+[15]Identificacion!D5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2" t="str">
        <f>+[15]Identificacion!E5</f>
        <v>Falencias en la elaboración de los conceptos técnicos frente a áreas mal definidas.</v>
      </c>
      <c r="F10" s="22" t="str">
        <f>+[15]Identificacion!F5</f>
        <v>1. Sanciones de tipo disciplinario.
2. Quejas e insatisfacción
3. Pérdida de imagen credibilidad o confianza
4. Reprocesos.
5. Degaste Administrativo.</v>
      </c>
      <c r="G10" s="23">
        <f>+[15]Probabilidad!E15</f>
        <v>2</v>
      </c>
      <c r="H10" s="23">
        <f>+'[15]Impacto '!D7</f>
        <v>2</v>
      </c>
      <c r="I10" s="23">
        <f t="shared" si="0"/>
        <v>4</v>
      </c>
      <c r="J10" s="233" t="str">
        <f>IF(AND(I10&gt;=0,I10&lt;=4),'[15]Calificación de Riesgos'!$H$10,IF(I10&lt;7,'[15]Calificación de Riesgos'!$H$9,IF(I10&lt;13,'[15]Calificación de Riesgos'!$H$8,IF(I10&lt;=25,'[15]Calificación de Riesgos'!$H$7))))</f>
        <v>BAJA</v>
      </c>
      <c r="K10" s="21" t="s">
        <v>418</v>
      </c>
      <c r="L10" s="23">
        <v>1</v>
      </c>
      <c r="M10" s="23">
        <v>1</v>
      </c>
      <c r="N10" s="23">
        <f t="shared" ref="N10" si="1">+L10*M10</f>
        <v>1</v>
      </c>
      <c r="O10" s="233" t="str">
        <f>IF(AND(N10&gt;=0,N10&lt;=4),'[15]Calificación de Riesgos'!$H$10,IF(N10&lt;7,'[15]Calificación de Riesgos'!$H$9,IF(N10&lt;13,'[15]Calificación de Riesgos'!$H$8,IF(N10&lt;=25,'[15]Calificación de Riesgos'!$H$7))))</f>
        <v>BAJA</v>
      </c>
      <c r="P10" s="18" t="s">
        <v>6</v>
      </c>
      <c r="Q10" s="89" t="s">
        <v>419</v>
      </c>
      <c r="R10" s="97" t="s">
        <v>420</v>
      </c>
      <c r="S10" s="20">
        <v>43496</v>
      </c>
      <c r="T10" s="20">
        <v>43814</v>
      </c>
      <c r="U10" s="97" t="s">
        <v>421</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NOT(ISERROR(SEARCH('C:\PLANEACIÓN 2019\RIESGOS 2019\VERSIONES FINALES RIESGOS GESTION 2019\[Mapa de Riesgos Gestión Titulos Mineros Consolidado 2019.xlsx]Calificación de Riesgos'!#REF!,J9)))</xm:f>
            <xm:f>'C:\PLANEACIÓN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NOT(ISERROR(SEARCH('C:\PLANEACIÓN 2019\RIESGOS 2019\VERSIONES FINALES RIESGOS GESTION 2019\[Mapa de Riesgos Gestión Titulos Mineros Consolidado 2019.xlsx]Calificación de Riesgos'!#REF!,J9)))</xm:f>
            <xm:f>'C:\PLANEACIÓN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NOT(ISERROR(SEARCH('C:\PLANEACIÓN 2019\RIESGOS 2019\VERSIONES FINALES RIESGOS GESTION 2019\[Mapa de Riesgos Gestión Titulos Mineros Consolidado 2019.xlsx]Calificación de Riesgos'!#REF!,J9)))</xm:f>
            <xm:f>'C:\PLANEACIÓN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NOT(ISERROR(SEARCH('C:\PLANEACIÓN 2019\RIESGOS 2019\VERSIONES FINALES RIESGOS GESTION 2019\[Mapa de Riesgos Gestión Titulos Mineros Consolidado 2019.xlsx]Calificación de Riesgos'!#REF!,J9)))</xm:f>
            <xm:f>'C:\PLANEACIÓN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NOT(ISERROR(SEARCH('C:\PLANEACIÓN 2019\RIESGOS 2019\VERSIONES FINALES RIESGOS GESTION 2019\[Mapa de Riesgos Gestión Titulos Mineros Consolidado 2019.xlsx]Calificación de Riesgos'!#REF!,J9)))</xm:f>
            <xm:f>'C:\PLANEACIÓN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A4" zoomScale="80" zoomScaleNormal="80" workbookViewId="0">
      <selection activeCell="A4" sqref="A4:U8"/>
    </sheetView>
  </sheetViews>
  <sheetFormatPr baseColWidth="10"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9.75" hidden="1" customHeight="1" x14ac:dyDescent="0.3">
      <c r="B1" s="179"/>
      <c r="C1" s="180"/>
      <c r="D1" s="180"/>
      <c r="E1" s="180"/>
      <c r="F1" s="180"/>
      <c r="G1" s="180"/>
      <c r="H1" s="180"/>
      <c r="I1" s="180"/>
      <c r="J1" s="180"/>
      <c r="K1" s="180"/>
      <c r="L1" s="180"/>
      <c r="M1" s="180"/>
      <c r="N1" s="180"/>
      <c r="O1" s="180"/>
      <c r="P1" s="180"/>
      <c r="Q1" s="180"/>
      <c r="R1" s="180"/>
      <c r="S1" s="180"/>
      <c r="T1" s="180"/>
      <c r="U1" s="180"/>
      <c r="V1" s="181"/>
    </row>
    <row r="2" spans="1:35" hidden="1" x14ac:dyDescent="0.3">
      <c r="B2" s="182"/>
      <c r="C2" s="183"/>
      <c r="D2" s="183"/>
      <c r="E2" s="183"/>
      <c r="F2" s="183"/>
      <c r="G2" s="183"/>
      <c r="H2" s="183"/>
      <c r="I2" s="183"/>
      <c r="J2" s="183"/>
      <c r="K2" s="183"/>
      <c r="L2" s="183"/>
      <c r="M2" s="183"/>
      <c r="N2" s="183"/>
      <c r="O2" s="183"/>
      <c r="P2" s="183"/>
      <c r="Q2" s="183"/>
      <c r="R2" s="183"/>
      <c r="S2" s="183"/>
      <c r="T2" s="183"/>
      <c r="U2" s="183"/>
      <c r="V2" s="184"/>
      <c r="W2" s="29"/>
    </row>
    <row r="3" spans="1:35" ht="28.5" hidden="1" customHeight="1" x14ac:dyDescent="0.3">
      <c r="B3" s="185"/>
      <c r="C3" s="185"/>
      <c r="D3" s="185"/>
      <c r="E3" s="185"/>
      <c r="F3" s="185"/>
      <c r="G3" s="185"/>
      <c r="H3" s="185"/>
      <c r="I3" s="185"/>
      <c r="J3" s="185"/>
      <c r="K3" s="185"/>
      <c r="L3" s="185"/>
      <c r="M3" s="185"/>
      <c r="N3" s="185"/>
      <c r="O3" s="185"/>
      <c r="P3" s="185"/>
      <c r="Q3" s="185"/>
      <c r="R3" s="185"/>
      <c r="S3" s="185"/>
      <c r="T3" s="185"/>
      <c r="U3" s="185"/>
      <c r="V3" s="185"/>
      <c r="W3" s="29"/>
    </row>
    <row r="4" spans="1:35" ht="16.5" customHeight="1" x14ac:dyDescent="0.3">
      <c r="A4" s="137" t="s">
        <v>378</v>
      </c>
      <c r="B4" s="137"/>
      <c r="C4" s="137"/>
      <c r="D4" s="137"/>
      <c r="E4" s="137"/>
      <c r="F4" s="137"/>
      <c r="G4" s="137"/>
      <c r="H4" s="137"/>
      <c r="I4" s="137"/>
      <c r="J4" s="137"/>
      <c r="K4" s="137"/>
      <c r="L4" s="137"/>
      <c r="M4" s="137"/>
      <c r="N4" s="137"/>
      <c r="O4" s="137"/>
      <c r="P4" s="137"/>
      <c r="Q4" s="137"/>
      <c r="R4" s="137"/>
      <c r="S4" s="137"/>
      <c r="T4" s="137"/>
      <c r="U4" s="137"/>
      <c r="V4" s="75"/>
      <c r="W4" s="29"/>
    </row>
    <row r="5" spans="1:35" ht="16.5" customHeight="1" x14ac:dyDescent="0.3">
      <c r="A5" s="137"/>
      <c r="B5" s="137"/>
      <c r="C5" s="137"/>
      <c r="D5" s="137"/>
      <c r="E5" s="137"/>
      <c r="F5" s="137"/>
      <c r="G5" s="137"/>
      <c r="H5" s="137"/>
      <c r="I5" s="137"/>
      <c r="J5" s="137"/>
      <c r="K5" s="137"/>
      <c r="L5" s="137"/>
      <c r="M5" s="137"/>
      <c r="N5" s="137"/>
      <c r="O5" s="137"/>
      <c r="P5" s="137"/>
      <c r="Q5" s="137"/>
      <c r="R5" s="137"/>
      <c r="S5" s="137"/>
      <c r="T5" s="137"/>
      <c r="U5" s="137"/>
      <c r="V5" s="75"/>
      <c r="W5" s="29"/>
    </row>
    <row r="6" spans="1:35" ht="13.5" customHeight="1" x14ac:dyDescent="0.3">
      <c r="A6" s="137"/>
      <c r="B6" s="137"/>
      <c r="C6" s="137"/>
      <c r="D6" s="137"/>
      <c r="E6" s="137"/>
      <c r="F6" s="137"/>
      <c r="G6" s="137"/>
      <c r="H6" s="137"/>
      <c r="I6" s="137"/>
      <c r="J6" s="137"/>
      <c r="K6" s="137"/>
      <c r="L6" s="137"/>
      <c r="M6" s="137"/>
      <c r="N6" s="137"/>
      <c r="O6" s="137"/>
      <c r="P6" s="137"/>
      <c r="Q6" s="137"/>
      <c r="R6" s="137"/>
      <c r="S6" s="137"/>
      <c r="T6" s="137"/>
      <c r="U6" s="137"/>
      <c r="V6" s="75"/>
      <c r="W6" s="29"/>
    </row>
    <row r="7" spans="1:35" ht="13.5" customHeight="1" x14ac:dyDescent="0.3">
      <c r="A7" s="137"/>
      <c r="B7" s="137"/>
      <c r="C7" s="137"/>
      <c r="D7" s="137"/>
      <c r="E7" s="137"/>
      <c r="F7" s="137"/>
      <c r="G7" s="137"/>
      <c r="H7" s="137"/>
      <c r="I7" s="137"/>
      <c r="J7" s="137"/>
      <c r="K7" s="137"/>
      <c r="L7" s="137"/>
      <c r="M7" s="137"/>
      <c r="N7" s="137"/>
      <c r="O7" s="137"/>
      <c r="P7" s="137"/>
      <c r="Q7" s="137"/>
      <c r="R7" s="137"/>
      <c r="S7" s="137"/>
      <c r="T7" s="137"/>
      <c r="U7" s="137"/>
      <c r="V7" s="75"/>
      <c r="W7" s="29"/>
    </row>
    <row r="8" spans="1:35" ht="13.5" customHeight="1" x14ac:dyDescent="0.3">
      <c r="A8" s="138"/>
      <c r="B8" s="138"/>
      <c r="C8" s="138"/>
      <c r="D8" s="138"/>
      <c r="E8" s="138"/>
      <c r="F8" s="138"/>
      <c r="G8" s="138"/>
      <c r="H8" s="138"/>
      <c r="I8" s="138"/>
      <c r="J8" s="138"/>
      <c r="K8" s="138"/>
      <c r="L8" s="138"/>
      <c r="M8" s="138"/>
      <c r="N8" s="138"/>
      <c r="O8" s="138"/>
      <c r="P8" s="138"/>
      <c r="Q8" s="138"/>
      <c r="R8" s="138"/>
      <c r="S8" s="138"/>
      <c r="T8" s="138"/>
      <c r="U8" s="138"/>
      <c r="V8" s="75"/>
      <c r="W8" s="29"/>
    </row>
    <row r="9" spans="1:35" s="25" customFormat="1" ht="20.25" customHeight="1" x14ac:dyDescent="0.3">
      <c r="A9" s="136" t="s">
        <v>60</v>
      </c>
      <c r="B9" s="136"/>
      <c r="C9" s="136"/>
      <c r="D9" s="136"/>
      <c r="E9" s="136"/>
      <c r="F9" s="136"/>
      <c r="G9" s="135" t="s">
        <v>59</v>
      </c>
      <c r="H9" s="135"/>
      <c r="I9" s="135"/>
      <c r="J9" s="135"/>
      <c r="K9" s="26" t="s">
        <v>58</v>
      </c>
      <c r="L9" s="136" t="s">
        <v>57</v>
      </c>
      <c r="M9" s="136"/>
      <c r="N9" s="136"/>
      <c r="O9" s="136"/>
      <c r="P9" s="136"/>
      <c r="Q9" s="136" t="s">
        <v>56</v>
      </c>
      <c r="R9" s="136"/>
      <c r="S9" s="136"/>
      <c r="T9" s="136"/>
      <c r="U9" s="136"/>
      <c r="V9" s="136" t="s">
        <v>55</v>
      </c>
      <c r="W9" s="136"/>
      <c r="X9" s="136"/>
      <c r="Y9" s="136"/>
      <c r="Z9" s="136"/>
      <c r="AA9" s="136"/>
      <c r="AB9" s="129" t="s">
        <v>54</v>
      </c>
      <c r="AC9" s="130"/>
      <c r="AD9" s="130"/>
      <c r="AE9" s="130"/>
      <c r="AF9" s="130"/>
      <c r="AG9" s="130"/>
      <c r="AH9" s="130"/>
      <c r="AI9" s="131"/>
    </row>
    <row r="10" spans="1:35" s="25" customFormat="1" ht="46.5" customHeight="1" x14ac:dyDescent="0.3">
      <c r="A10" s="136"/>
      <c r="B10" s="136"/>
      <c r="C10" s="136"/>
      <c r="D10" s="136"/>
      <c r="E10" s="136"/>
      <c r="F10" s="136"/>
      <c r="G10" s="135" t="s">
        <v>53</v>
      </c>
      <c r="H10" s="135"/>
      <c r="I10" s="135"/>
      <c r="J10" s="135"/>
      <c r="K10" s="26" t="s">
        <v>52</v>
      </c>
      <c r="L10" s="135" t="s">
        <v>51</v>
      </c>
      <c r="M10" s="135"/>
      <c r="N10" s="28"/>
      <c r="O10" s="135" t="s">
        <v>50</v>
      </c>
      <c r="P10" s="135"/>
      <c r="Q10" s="136"/>
      <c r="R10" s="136"/>
      <c r="S10" s="136"/>
      <c r="T10" s="136"/>
      <c r="U10" s="136"/>
      <c r="V10" s="136"/>
      <c r="W10" s="136"/>
      <c r="X10" s="136"/>
      <c r="Y10" s="136"/>
      <c r="Z10" s="136"/>
      <c r="AA10" s="136"/>
      <c r="AB10" s="132"/>
      <c r="AC10" s="133"/>
      <c r="AD10" s="133"/>
      <c r="AE10" s="133"/>
      <c r="AF10" s="133"/>
      <c r="AG10" s="133"/>
      <c r="AH10" s="133"/>
      <c r="AI10" s="134"/>
    </row>
    <row r="11" spans="1:35" s="25" customFormat="1" ht="66" customHeight="1" x14ac:dyDescent="0.3">
      <c r="A11" s="26" t="s">
        <v>49</v>
      </c>
      <c r="B11" s="26" t="s">
        <v>48</v>
      </c>
      <c r="C11" s="26" t="s">
        <v>47</v>
      </c>
      <c r="D11" s="26" t="s">
        <v>46</v>
      </c>
      <c r="E11" s="26" t="s">
        <v>45</v>
      </c>
      <c r="F11" s="26" t="s">
        <v>44</v>
      </c>
      <c r="G11" s="26" t="s">
        <v>40</v>
      </c>
      <c r="H11" s="26" t="s">
        <v>39</v>
      </c>
      <c r="I11" s="26" t="s">
        <v>43</v>
      </c>
      <c r="J11" s="26" t="s">
        <v>42</v>
      </c>
      <c r="K11" s="26" t="s">
        <v>41</v>
      </c>
      <c r="L11" s="26" t="s">
        <v>40</v>
      </c>
      <c r="M11" s="26" t="s">
        <v>39</v>
      </c>
      <c r="N11" s="26" t="s">
        <v>38</v>
      </c>
      <c r="O11" s="26" t="s">
        <v>37</v>
      </c>
      <c r="P11" s="26" t="s">
        <v>36</v>
      </c>
      <c r="Q11" s="26" t="s">
        <v>35</v>
      </c>
      <c r="R11" s="26" t="s">
        <v>34</v>
      </c>
      <c r="S11" s="26" t="s">
        <v>33</v>
      </c>
      <c r="T11" s="26" t="s">
        <v>32</v>
      </c>
      <c r="U11" s="26" t="s">
        <v>31</v>
      </c>
      <c r="V11" s="26" t="s">
        <v>30</v>
      </c>
      <c r="W11" s="26" t="s">
        <v>29</v>
      </c>
      <c r="X11" s="26" t="s">
        <v>28</v>
      </c>
      <c r="Y11" s="26" t="s">
        <v>24</v>
      </c>
      <c r="Z11" s="26" t="s">
        <v>23</v>
      </c>
      <c r="AA11" s="26" t="s">
        <v>22</v>
      </c>
      <c r="AB11" s="26" t="s">
        <v>27</v>
      </c>
      <c r="AC11" s="26" t="s">
        <v>26</v>
      </c>
      <c r="AD11" s="26" t="s">
        <v>25</v>
      </c>
      <c r="AE11" s="26" t="s">
        <v>24</v>
      </c>
      <c r="AF11" s="26" t="s">
        <v>23</v>
      </c>
      <c r="AG11" s="26" t="s">
        <v>22</v>
      </c>
      <c r="AH11" s="26" t="s">
        <v>21</v>
      </c>
      <c r="AI11" s="26" t="s">
        <v>20</v>
      </c>
    </row>
    <row r="12" spans="1:35" s="17" customFormat="1" ht="143.25" customHeight="1" x14ac:dyDescent="0.25">
      <c r="A12" s="23">
        <v>1</v>
      </c>
      <c r="B12" s="22" t="str">
        <f>+[16]Identificacion!B4</f>
        <v xml:space="preserve">GESTION DE LA INVERSION MINERA </v>
      </c>
      <c r="C12" s="22" t="str">
        <f>+[16]Identificacion!C4</f>
        <v>Gestionar las actividades o mecanismos que contribuyan a la divulgación de las estrategias de Promoción de la Agencia Nacional de Minería (ANM), con el fin de promover la inversión en el sector minero colombiano.</v>
      </c>
      <c r="D12" s="22" t="str">
        <f>+[16]Identificacion!D4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8" t="str">
        <f>+[16]Identificacion!E4</f>
        <v xml:space="preserve">Cancelación evento de promoción del sector minero,  organizado por la ANM  </v>
      </c>
      <c r="F12" s="18" t="str">
        <f>+[16]Identificacion!F4</f>
        <v>1. Gastos no recuperables 
2. Detrimento de la imagen de la Entidad ante sus grupos de valor.
3. No divulgación de la estrategia de promoción
4. Desgaste administrativo y operativo.</v>
      </c>
      <c r="G12" s="23">
        <f>+[16]Probabilidad!E14</f>
        <v>3</v>
      </c>
      <c r="H12" s="23">
        <f>+'[16]Impacto '!D6</f>
        <v>3</v>
      </c>
      <c r="I12" s="23">
        <f t="shared" ref="I12:I15" si="0">+G12*H12</f>
        <v>9</v>
      </c>
      <c r="J12" s="82" t="str">
        <f>IF(AND(I12&gt;=0,I12&lt;=4),'[16]Calificación de Riesgos'!$H$10,IF(I12&lt;7,'[16]Calificación de Riesgos'!$H$9,IF(I12&lt;13,'[16]Calificación de Riesgos'!$H$8,IF(I12&lt;=25,'[16]Calificación de Riesgos'!$H$7))))</f>
        <v>ALTA</v>
      </c>
      <c r="K12" s="66" t="s">
        <v>363</v>
      </c>
      <c r="L12" s="23">
        <v>1</v>
      </c>
      <c r="M12" s="23">
        <v>1</v>
      </c>
      <c r="N12" s="23">
        <f>+L12*M12</f>
        <v>1</v>
      </c>
      <c r="O12" s="93" t="str">
        <f>IF(AND(N12&gt;=0,N12&lt;=4),'[16]Calificación de Riesgos'!$H$10,IF(N12&lt;7,'[16]Calificación de Riesgos'!$H$9,IF(N12&lt;13,'[16]Calificación de Riesgos'!$H$8,IF(N12&lt;=25,'[16]Calificación de Riesgos'!$H$7))))</f>
        <v>BAJA</v>
      </c>
      <c r="P12" s="23" t="s">
        <v>6</v>
      </c>
      <c r="Q12" s="22" t="s">
        <v>364</v>
      </c>
      <c r="R12" s="24" t="s">
        <v>365</v>
      </c>
      <c r="S12" s="20">
        <v>43496</v>
      </c>
      <c r="T12" s="20">
        <v>43814</v>
      </c>
      <c r="U12" s="19" t="s">
        <v>366</v>
      </c>
      <c r="V12" s="18"/>
      <c r="W12" s="18"/>
      <c r="X12" s="18"/>
      <c r="Y12" s="18"/>
      <c r="Z12" s="18"/>
      <c r="AA12" s="18"/>
      <c r="AB12" s="18"/>
      <c r="AC12" s="18"/>
      <c r="AD12" s="18"/>
      <c r="AE12" s="18"/>
      <c r="AF12" s="18"/>
      <c r="AG12" s="18"/>
      <c r="AH12" s="18"/>
      <c r="AI12" s="18"/>
    </row>
    <row r="13" spans="1:35" s="17" customFormat="1" ht="123" customHeight="1" x14ac:dyDescent="0.25">
      <c r="A13" s="23">
        <v>2</v>
      </c>
      <c r="B13" s="22" t="str">
        <f>+[16]Identificacion!B5</f>
        <v xml:space="preserve">GESTION DE LA INVERSION MINERA </v>
      </c>
      <c r="C13" s="22" t="str">
        <f>+[16]Identificacion!C5</f>
        <v>Gestionar las actividades o mecanismos que contribuyan a la divulgación de las estrategias de Promoción de la Agencia Nacional de Minería (ANM), con el fin de promover la inversión en el sector minero colombiano.</v>
      </c>
      <c r="D13" s="22" t="str">
        <f>+[16]Identificacion!D5</f>
        <v>1. Continuos cambios en la información de origen técnico y económico.
2. Desactualización de la información publicada por parte de las fuentes de información técnica y/o económica.
3. Error humano</v>
      </c>
      <c r="E13" s="18" t="str">
        <f>+[16]Identificacion!E5</f>
        <v xml:space="preserve">Suministro de información errónea y/o desactualizada al publico objetivo en los eventos de promoción minera </v>
      </c>
      <c r="F13" s="18" t="str">
        <f>+[16]Identificacion!F5</f>
        <v>1. Gastos no recuperables (material promocional) 
2. Desgaste administrativo y operativo.
3. Detrimento de la imagen de la Entidad ante sus grupos de valor..
4. Filtración de información inexacta de la ANM en otros medios de difusión.</v>
      </c>
      <c r="G13" s="23">
        <f>+[16]Probabilidad!E15</f>
        <v>3</v>
      </c>
      <c r="H13" s="23">
        <f>+'[16]Impacto '!D7</f>
        <v>4</v>
      </c>
      <c r="I13" s="23">
        <f t="shared" si="0"/>
        <v>12</v>
      </c>
      <c r="J13" s="92" t="str">
        <f>IF(AND(I13&gt;=0,I13&lt;=4),'[16]Calificación de Riesgos'!$H$10,IF(I13&lt;7,'[16]Calificación de Riesgos'!$H$9,IF(I13&lt;12,'[16]Calificación de Riesgos'!$H$8,IF(I13&lt;=25,'[16]Calificación de Riesgos'!$H$7))))</f>
        <v>EXTREMA</v>
      </c>
      <c r="K13" s="66" t="s">
        <v>367</v>
      </c>
      <c r="L13" s="23">
        <v>1</v>
      </c>
      <c r="M13" s="23">
        <v>2</v>
      </c>
      <c r="N13" s="23">
        <f t="shared" ref="N13:N15" si="1">+L13*M13</f>
        <v>2</v>
      </c>
      <c r="O13" s="93" t="str">
        <f>IF(AND(N13&gt;=0,N13&lt;=4),'[16]Calificación de Riesgos'!$H$10,IF(N13&lt;7,'[16]Calificación de Riesgos'!$H$9,IF(N13&lt;13,'[16]Calificación de Riesgos'!$H$8,IF(N13&lt;=25,'[16]Calificación de Riesgos'!$H$7))))</f>
        <v>BAJA</v>
      </c>
      <c r="P13" s="23" t="s">
        <v>6</v>
      </c>
      <c r="Q13" s="22" t="s">
        <v>368</v>
      </c>
      <c r="R13" s="21" t="s">
        <v>369</v>
      </c>
      <c r="S13" s="20">
        <v>43496</v>
      </c>
      <c r="T13" s="20">
        <v>43814</v>
      </c>
      <c r="U13" s="19" t="s">
        <v>370</v>
      </c>
      <c r="V13" s="18"/>
      <c r="W13" s="18"/>
      <c r="X13" s="18"/>
      <c r="Y13" s="18"/>
      <c r="Z13" s="18"/>
      <c r="AA13" s="18"/>
      <c r="AB13" s="18"/>
      <c r="AC13" s="18"/>
      <c r="AD13" s="18"/>
      <c r="AE13" s="18"/>
      <c r="AF13" s="18"/>
      <c r="AG13" s="18"/>
      <c r="AH13" s="18"/>
      <c r="AI13" s="18"/>
    </row>
    <row r="14" spans="1:35" s="17" customFormat="1" ht="172.5" customHeight="1" x14ac:dyDescent="0.25">
      <c r="A14" s="23">
        <v>3</v>
      </c>
      <c r="B14" s="22" t="str">
        <f>+[16]Identificacion!B6</f>
        <v xml:space="preserve">GESTION DE LA INVERSION MINERA </v>
      </c>
      <c r="C14" s="22" t="str">
        <f>+[16]Identificacion!C6</f>
        <v>Gestionar las actividades o mecanismos que contribuyan a la divulgación de las estrategias de Promoción de la Agencia Nacional de Minería (ANM), con el fin de promover la inversión en el sector minero colombiano.</v>
      </c>
      <c r="D14" s="22" t="str">
        <f>+[16]Identificacion!D6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8" t="str">
        <f>+[16]Identificacion!E6</f>
        <v>Deficiencias en la calidad del servicio prestado por la ANM en el evento de promoción del sector minero</v>
      </c>
      <c r="F14" s="18" t="str">
        <f>+[16]Identificacion!F6</f>
        <v>1. Detrimento de la imagen de la Entidad ante sus grupos de valor. 
2. Perdida de confianza en lo público por parte de terceros.</v>
      </c>
      <c r="G14" s="23">
        <f>+[16]Probabilidad!E16</f>
        <v>2</v>
      </c>
      <c r="H14" s="23">
        <f>+'[16]Impacto '!D8</f>
        <v>3</v>
      </c>
      <c r="I14" s="23">
        <f t="shared" si="0"/>
        <v>6</v>
      </c>
      <c r="J14" s="91" t="str">
        <f>IF(AND(I14&gt;=0,I14&lt;=4),'[16]Calificación de Riesgos'!$H$10,IF(I14&lt;7,'[16]Calificación de Riesgos'!$H$9,IF(I14&lt;13,'[16]Calificación de Riesgos'!$H$8,IF(I14&lt;=25,'[16]Calificación de Riesgos'!$H$7))))</f>
        <v>MODERADA</v>
      </c>
      <c r="K14" s="66" t="s">
        <v>371</v>
      </c>
      <c r="L14" s="23">
        <v>1</v>
      </c>
      <c r="M14" s="23">
        <v>1</v>
      </c>
      <c r="N14" s="23">
        <f t="shared" si="1"/>
        <v>1</v>
      </c>
      <c r="O14" s="93" t="str">
        <f>IF(AND(N14&gt;=0,N14&lt;=4),'[16]Calificación de Riesgos'!$H$10,IF(N14&lt;7,'[16]Calificación de Riesgos'!$H$9,IF(N14&lt;13,'[16]Calificación de Riesgos'!$H$8,IF(N14&lt;=25,'[16]Calificación de Riesgos'!$H$7))))</f>
        <v>BAJA</v>
      </c>
      <c r="P14" s="23" t="s">
        <v>6</v>
      </c>
      <c r="Q14" s="24" t="s">
        <v>372</v>
      </c>
      <c r="R14" s="21" t="s">
        <v>373</v>
      </c>
      <c r="S14" s="20">
        <v>43496</v>
      </c>
      <c r="T14" s="20">
        <v>43814</v>
      </c>
      <c r="U14" s="19" t="s">
        <v>366</v>
      </c>
      <c r="V14" s="18"/>
      <c r="W14" s="18"/>
      <c r="X14" s="18"/>
      <c r="Y14" s="18"/>
      <c r="Z14" s="18"/>
      <c r="AA14" s="18"/>
      <c r="AB14" s="18"/>
      <c r="AC14" s="18"/>
      <c r="AD14" s="18"/>
      <c r="AE14" s="18"/>
      <c r="AF14" s="18"/>
      <c r="AG14" s="18"/>
      <c r="AH14" s="18"/>
      <c r="AI14" s="18"/>
    </row>
    <row r="15" spans="1:35" s="17" customFormat="1" ht="180" customHeight="1" x14ac:dyDescent="0.25">
      <c r="A15" s="23">
        <v>4</v>
      </c>
      <c r="B15" s="22" t="str">
        <f>+[16]Identificacion!B7</f>
        <v xml:space="preserve">GESTION DE LA INVERSION MINERA </v>
      </c>
      <c r="C15" s="22" t="str">
        <f>+[16]Identificacion!C7</f>
        <v>Gestionar las actividades o mecanismos que contribuyan a la divulgación de las estrategias de Promoción de la Agencia Nacional de Minería (ANM), con el fin de promover la inversión en el sector minero colombiano.</v>
      </c>
      <c r="D15" s="22" t="str">
        <f>+[16]Identificacion!D7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8" t="str">
        <f>+[16]Identificacion!E7</f>
        <v xml:space="preserve">Deficiencias en la estructuración y desarrollo del proceso de selección objetiva para la adjudicación de Áreas Estratégicas Mineras   </v>
      </c>
      <c r="F15" s="18" t="str">
        <f>+[16]Identificacion!F7</f>
        <v>1. Baja participación de oferentes 
2. Incumplimiento del propósito para el cual se crearon las AEM
3. Deficiente ejecución del contrato de concesión
4. Detrimento de la imagen de la Entidad ante sus grupos de valor..</v>
      </c>
      <c r="G15" s="23">
        <f>+[16]Probabilidad!E17</f>
        <v>1</v>
      </c>
      <c r="H15" s="23">
        <f>+'[16]Impacto '!D9</f>
        <v>5</v>
      </c>
      <c r="I15" s="23">
        <f t="shared" si="0"/>
        <v>5</v>
      </c>
      <c r="J15" s="92" t="str">
        <f>IF(AND(I15&gt;=0,I15&lt;=1),'[16]Calificación de Riesgos'!$H$10,IF(I15&lt;2,'[16]Calificación de Riesgos'!$H$9,IF(I15&lt;3,'[16]Calificación de Riesgos'!$H$8,IF(I15&lt;=5,'[16]Calificación de Riesgos'!$H$7))))</f>
        <v>EXTREMA</v>
      </c>
      <c r="K15" s="66" t="s">
        <v>374</v>
      </c>
      <c r="L15" s="23">
        <v>1</v>
      </c>
      <c r="M15" s="23">
        <v>3</v>
      </c>
      <c r="N15" s="23">
        <f t="shared" si="1"/>
        <v>3</v>
      </c>
      <c r="O15" s="91" t="str">
        <f>+'[16]Calificación de Riesgos'!H9</f>
        <v>MODERADA</v>
      </c>
      <c r="P15" s="23" t="s">
        <v>6</v>
      </c>
      <c r="Q15" s="106" t="s">
        <v>375</v>
      </c>
      <c r="R15" s="21" t="s">
        <v>376</v>
      </c>
      <c r="S15" s="20">
        <v>43647</v>
      </c>
      <c r="T15" s="20">
        <v>43814</v>
      </c>
      <c r="U15" s="72" t="s">
        <v>377</v>
      </c>
      <c r="V15" s="18"/>
      <c r="W15" s="18"/>
      <c r="X15" s="18"/>
      <c r="Y15" s="18"/>
      <c r="Z15" s="18"/>
      <c r="AA15" s="18"/>
      <c r="AB15" s="18"/>
      <c r="AC15" s="18"/>
      <c r="AD15" s="18"/>
      <c r="AE15" s="18"/>
      <c r="AF15" s="18"/>
      <c r="AG15" s="18"/>
      <c r="AH15" s="18"/>
      <c r="AI15" s="18"/>
    </row>
  </sheetData>
  <mergeCells count="12">
    <mergeCell ref="AB9:AI10"/>
    <mergeCell ref="G10:J10"/>
    <mergeCell ref="L10:M10"/>
    <mergeCell ref="O10:P10"/>
    <mergeCell ref="A4:U8"/>
    <mergeCell ref="B1:V2"/>
    <mergeCell ref="B3:V3"/>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NOT(ISERROR(SEARCH('C:\PLANEACIÓN 2019\RIESGOS 2019\VERSIONES FINALES RIESGOS GESTION 2019\[Mapa Riesgos Gestion Inversion Minera 2019 Final.xlsx]Calificación de Riesgos'!#REF!,J12)))</xm:f>
            <xm:f>'C:\PLANEACIÓN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NOT(ISERROR(SEARCH('C:\PLANEACIÓN 2019\RIESGOS 2019\VERSIONES FINALES RIESGOS GESTION 2019\[Mapa Riesgos Gestion Inversion Minera 2019 Final.xlsx]Calificación de Riesgos'!#REF!,J12)))</xm:f>
            <xm:f>'C:\PLANEACIÓN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NOT(ISERROR(SEARCH('C:\PLANEACIÓN 2019\RIESGOS 2019\VERSIONES FINALES RIESGOS GESTION 2019\[Mapa Riesgos Gestion Inversion Minera 2019 Final.xlsx]Calificación de Riesgos'!#REF!,J12)))</xm:f>
            <xm:f>'C:\PLANEACIÓN 2019\RIESGOS 2019\VERSIONES FINALES RIESGOS GESTION 2019\[Mapa Riesgos Gestion Inversion Minera 2019 Final.xlsx]Calificación de Riesgos'!#REF!</xm:f>
            <x14:dxf/>
          </x14:cfRule>
          <x14:cfRule type="containsText" priority="9" operator="containsText" id="{2E713D1C-7AE1-4F4C-BD9C-3F51F117BE65}">
            <xm:f>NOT(ISERROR(SEARCH('C:\PLANEACIÓN 2019\RIESGOS 2019\VERSIONES FINALES RIESGOS GESTION 2019\[Mapa Riesgos Gestion Inversion Minera 2019 Final.xlsx]Calificación de Riesgos'!#REF!,J12)))</xm:f>
            <xm:f>'C:\PLANEACIÓN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NOT(ISERROR(SEARCH('C:\PLANEACIÓN 2019\RIESGOS 2019\VERSIONES FINALES RIESGOS GESTION 2019\[Mapa Riesgos Gestion Inversion Minera 2019 Final.xlsx]Calificación de Riesgos'!#REF!,J12)))</xm:f>
            <xm:f>'C:\PLANEACIÓN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NOT(ISERROR(SEARCH('C:\PLANEACIÓN 2019\RIESGOS 2019\VERSIONES FINALES RIESGOS GESTION 2019\[Mapa Riesgos Gestion Inversion Minera 2019 Final.xlsx]Calificación de Riesgos'!#REF!,O12)))</xm:f>
            <xm:f>'C:\PLANEACIÓN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NOT(ISERROR(SEARCH('C:\PLANEACIÓN 2019\RIESGOS 2019\VERSIONES FINALES RIESGOS GESTION 2019\[Mapa Riesgos Gestion Inversion Minera 2019 Final.xlsx]Calificación de Riesgos'!#REF!,O12)))</xm:f>
            <xm:f>'C:\PLANEACIÓN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NOT(ISERROR(SEARCH('C:\PLANEACIÓN 2019\RIESGOS 2019\VERSIONES FINALES RIESGOS GESTION 2019\[Mapa Riesgos Gestion Inversion Minera 2019 Final.xlsx]Calificación de Riesgos'!#REF!,O12)))</xm:f>
            <xm:f>'C:\PLANEACIÓN 2019\RIESGOS 2019\VERSIONES FINALES RIESGOS GESTION 2019\[Mapa Riesgos Gestion Inversion Minera 2019 Final.xlsx]Calificación de Riesgos'!#REF!</xm:f>
            <x14:dxf/>
          </x14:cfRule>
          <x14:cfRule type="containsText" priority="4" operator="containsText" id="{83B13B7D-1C51-4B6A-980E-32F072633E51}">
            <xm:f>NOT(ISERROR(SEARCH('C:\PLANEACIÓN 2019\RIESGOS 2019\VERSIONES FINALES RIESGOS GESTION 2019\[Mapa Riesgos Gestion Inversion Minera 2019 Final.xlsx]Calificación de Riesgos'!#REF!,O12)))</xm:f>
            <xm:f>'C:\PLANEACIÓN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NOT(ISERROR(SEARCH('C:\PLANEACIÓN 2019\RIESGOS 2019\VERSIONES FINALES RIESGOS GESTION 2019\[Mapa Riesgos Gestion Inversion Minera 2019 Final.xlsx]Calificación de Riesgos'!#REF!,O12)))</xm:f>
            <xm:f>'C:\PLANEACIÓN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77" zoomScaleNormal="77" workbookViewId="0">
      <selection sqref="A1:U1"/>
    </sheetView>
  </sheetViews>
  <sheetFormatPr baseColWidth="10" defaultColWidth="11.42578125" defaultRowHeight="16.5" x14ac:dyDescent="0.3"/>
  <cols>
    <col min="1" max="1" width="11.42578125" style="14"/>
    <col min="2" max="2" width="19.28515625" style="16" customWidth="1"/>
    <col min="3" max="3" width="43.28515625" style="14" customWidth="1"/>
    <col min="4" max="4" width="46.85546875" style="14" customWidth="1"/>
    <col min="5" max="5" width="22.5703125" style="14" customWidth="1"/>
    <col min="6" max="6" width="46" style="14" customWidth="1"/>
    <col min="7" max="7" width="12.7109375" style="14" customWidth="1"/>
    <col min="8" max="8" width="11.5703125" style="14" customWidth="1"/>
    <col min="9" max="9" width="11.42578125" style="14"/>
    <col min="10" max="10" width="16.28515625" style="14" customWidth="1"/>
    <col min="11" max="11" width="46.5703125" style="14" customWidth="1"/>
    <col min="12" max="12" width="12" style="14" customWidth="1"/>
    <col min="13" max="14" width="10.42578125" style="14" customWidth="1"/>
    <col min="15" max="15" width="16.28515625" style="14" customWidth="1"/>
    <col min="16" max="16" width="14" style="14" customWidth="1"/>
    <col min="17" max="17" width="59.5703125" style="14" customWidth="1"/>
    <col min="18" max="18" width="49.140625" style="14" customWidth="1"/>
    <col min="19" max="19" width="16.28515625" style="14" customWidth="1"/>
    <col min="20" max="20" width="16.28515625" style="15" customWidth="1"/>
    <col min="21" max="21" width="24.28515625" style="15" customWidth="1"/>
    <col min="22" max="22" width="17.28515625" style="14" hidden="1" customWidth="1"/>
    <col min="23" max="35" width="0" style="14" hidden="1" customWidth="1"/>
    <col min="36" max="16384" width="11.42578125" style="14"/>
  </cols>
  <sheetData>
    <row r="1" spans="1:35" ht="80.25" customHeight="1" x14ac:dyDescent="0.3">
      <c r="A1" s="138" t="s">
        <v>408</v>
      </c>
      <c r="B1" s="138"/>
      <c r="C1" s="138"/>
      <c r="D1" s="138"/>
      <c r="E1" s="138"/>
      <c r="F1" s="138"/>
      <c r="G1" s="138"/>
      <c r="H1" s="138"/>
      <c r="I1" s="138"/>
      <c r="J1" s="138"/>
      <c r="K1" s="138"/>
      <c r="L1" s="138"/>
      <c r="M1" s="138"/>
      <c r="N1" s="138"/>
      <c r="O1" s="138"/>
      <c r="P1" s="138"/>
      <c r="Q1" s="138"/>
      <c r="R1" s="138"/>
      <c r="S1" s="138"/>
      <c r="T1" s="138"/>
      <c r="U1" s="138"/>
      <c r="V1" s="76"/>
      <c r="W1" s="29"/>
      <c r="X1" s="77"/>
    </row>
    <row r="2" spans="1:35" s="25" customFormat="1" ht="28.5" customHeight="1" x14ac:dyDescent="0.3">
      <c r="A2" s="136" t="s">
        <v>60</v>
      </c>
      <c r="B2" s="136"/>
      <c r="C2" s="136"/>
      <c r="D2" s="136"/>
      <c r="E2" s="136"/>
      <c r="F2" s="136"/>
      <c r="G2" s="135" t="s">
        <v>59</v>
      </c>
      <c r="H2" s="135"/>
      <c r="I2" s="135"/>
      <c r="J2" s="135"/>
      <c r="K2" s="26" t="s">
        <v>58</v>
      </c>
      <c r="L2" s="136" t="s">
        <v>57</v>
      </c>
      <c r="M2" s="136"/>
      <c r="N2" s="136"/>
      <c r="O2" s="136"/>
      <c r="P2" s="136"/>
      <c r="Q2" s="136" t="s">
        <v>56</v>
      </c>
      <c r="R2" s="136"/>
      <c r="S2" s="136"/>
      <c r="T2" s="136"/>
      <c r="U2" s="136"/>
      <c r="V2" s="136" t="s">
        <v>55</v>
      </c>
      <c r="W2" s="136"/>
      <c r="X2" s="136"/>
      <c r="Y2" s="136"/>
      <c r="Z2" s="136"/>
      <c r="AA2" s="136"/>
      <c r="AB2" s="129" t="s">
        <v>54</v>
      </c>
      <c r="AC2" s="130"/>
      <c r="AD2" s="130"/>
      <c r="AE2" s="130"/>
      <c r="AF2" s="130"/>
      <c r="AG2" s="130"/>
      <c r="AH2" s="130"/>
      <c r="AI2" s="131"/>
    </row>
    <row r="3" spans="1:35" s="25" customFormat="1" ht="35.25" customHeight="1" x14ac:dyDescent="0.3">
      <c r="A3" s="136"/>
      <c r="B3" s="136"/>
      <c r="C3" s="136"/>
      <c r="D3" s="136"/>
      <c r="E3" s="136"/>
      <c r="F3" s="136"/>
      <c r="G3" s="135" t="s">
        <v>53</v>
      </c>
      <c r="H3" s="135"/>
      <c r="I3" s="135"/>
      <c r="J3" s="135"/>
      <c r="K3" s="26" t="s">
        <v>52</v>
      </c>
      <c r="L3" s="135" t="s">
        <v>51</v>
      </c>
      <c r="M3" s="135"/>
      <c r="N3" s="28"/>
      <c r="O3" s="135" t="s">
        <v>50</v>
      </c>
      <c r="P3" s="135"/>
      <c r="Q3" s="136"/>
      <c r="R3" s="136"/>
      <c r="S3" s="136"/>
      <c r="T3" s="136"/>
      <c r="U3" s="136"/>
      <c r="V3" s="136"/>
      <c r="W3" s="136"/>
      <c r="X3" s="136"/>
      <c r="Y3" s="136"/>
      <c r="Z3" s="136"/>
      <c r="AA3" s="136"/>
      <c r="AB3" s="132"/>
      <c r="AC3" s="133"/>
      <c r="AD3" s="133"/>
      <c r="AE3" s="133"/>
      <c r="AF3" s="133"/>
      <c r="AG3" s="133"/>
      <c r="AH3" s="133"/>
      <c r="AI3" s="134"/>
    </row>
    <row r="4" spans="1:35" s="25" customFormat="1" ht="59.25" customHeight="1" x14ac:dyDescent="0.3">
      <c r="A4" s="26" t="s">
        <v>49</v>
      </c>
      <c r="B4" s="26" t="s">
        <v>48</v>
      </c>
      <c r="C4" s="26" t="s">
        <v>47</v>
      </c>
      <c r="D4" s="26" t="s">
        <v>46</v>
      </c>
      <c r="E4" s="26" t="s">
        <v>45</v>
      </c>
      <c r="F4" s="26" t="s">
        <v>44</v>
      </c>
      <c r="G4" s="26" t="s">
        <v>40</v>
      </c>
      <c r="H4" s="26" t="s">
        <v>39</v>
      </c>
      <c r="I4" s="26" t="s">
        <v>43</v>
      </c>
      <c r="J4" s="26" t="s">
        <v>42</v>
      </c>
      <c r="K4" s="26" t="s">
        <v>41</v>
      </c>
      <c r="L4" s="26" t="s">
        <v>40</v>
      </c>
      <c r="M4" s="26" t="s">
        <v>39</v>
      </c>
      <c r="N4" s="26" t="s">
        <v>38</v>
      </c>
      <c r="O4" s="26" t="s">
        <v>37</v>
      </c>
      <c r="P4" s="26" t="s">
        <v>36</v>
      </c>
      <c r="Q4" s="26" t="s">
        <v>35</v>
      </c>
      <c r="R4" s="26" t="s">
        <v>34</v>
      </c>
      <c r="S4" s="26" t="s">
        <v>33</v>
      </c>
      <c r="T4" s="26" t="s">
        <v>32</v>
      </c>
      <c r="U4" s="26" t="s">
        <v>31</v>
      </c>
      <c r="V4" s="26" t="s">
        <v>30</v>
      </c>
      <c r="W4" s="26" t="s">
        <v>29</v>
      </c>
      <c r="X4" s="26" t="s">
        <v>28</v>
      </c>
      <c r="Y4" s="26" t="s">
        <v>24</v>
      </c>
      <c r="Z4" s="26" t="s">
        <v>23</v>
      </c>
      <c r="AA4" s="26" t="s">
        <v>22</v>
      </c>
      <c r="AB4" s="26" t="s">
        <v>27</v>
      </c>
      <c r="AC4" s="26" t="s">
        <v>26</v>
      </c>
      <c r="AD4" s="26" t="s">
        <v>25</v>
      </c>
      <c r="AE4" s="26" t="s">
        <v>24</v>
      </c>
      <c r="AF4" s="26" t="s">
        <v>23</v>
      </c>
      <c r="AG4" s="26" t="s">
        <v>22</v>
      </c>
      <c r="AH4" s="26" t="s">
        <v>21</v>
      </c>
      <c r="AI4" s="26" t="s">
        <v>20</v>
      </c>
    </row>
    <row r="5" spans="1:35" s="17" customFormat="1" ht="135" customHeight="1" x14ac:dyDescent="0.25">
      <c r="A5" s="107">
        <v>1</v>
      </c>
      <c r="B5" s="24" t="str">
        <f>+[17]Identificacion!B4</f>
        <v>DELIMITACIÓN Y DECLARACIÓN DE ÁREAS Y ZONAS DE INTERÉS</v>
      </c>
      <c r="C5" s="24" t="str">
        <f>+[17]Identificacion!C4</f>
        <v>Desarrollar proyectos y acciones orientados a optimizar el uso de los recursos minerales del país teniendo en cuenta los aspectos sociales y económicos</v>
      </c>
      <c r="D5" s="24" t="str">
        <f>+[17]Identificacion!D4</f>
        <v xml:space="preserve">Cambios permanentes y continuos de la información catastral </v>
      </c>
      <c r="E5" s="22" t="str">
        <f>+[17]Identificacion!E4</f>
        <v>Superposición de Áreas Estratégicas Mineras con áreas que no estén libres</v>
      </c>
      <c r="F5" s="22" t="str">
        <f>+[17]Identificacion!F4</f>
        <v>1. Inconsistencias en la delimitación de AEM 
2. Desgaste técnico y administrativo por parte de la ANM
3.Desmejoramiento de la imagen institucional</v>
      </c>
      <c r="G5" s="23">
        <f>+[17]Probabilidad!E14</f>
        <v>2</v>
      </c>
      <c r="H5" s="23">
        <f>+'[17]Impacto '!D6</f>
        <v>4</v>
      </c>
      <c r="I5" s="23">
        <f t="shared" ref="I5:I17" si="0">+G5*H5</f>
        <v>8</v>
      </c>
      <c r="J5" s="82" t="str">
        <f>IF(AND(I5&gt;=0,I5&lt;=4),'[17]Calificación de Riesgos'!$H$10,IF(I5&lt;7,'[17]Calificación de Riesgos'!$H$9,IF(I5&lt;13,'[17]Calificación de Riesgos'!$H$8,IF(I5&lt;=25,'[17]Calificación de Riesgos'!$H$7))))</f>
        <v>ALTA</v>
      </c>
      <c r="K5" s="18" t="str">
        <f>+[17]Identificacion!G4</f>
        <v>1. Verificación previa de información catastral antes de la delimitación 
2. Solicitud del certificado de área libre con oportunidad 
3. Realizar recortes en la delimitación de las AEM (En caso de superposición)</v>
      </c>
      <c r="L5" s="23">
        <v>1</v>
      </c>
      <c r="M5" s="23">
        <v>2</v>
      </c>
      <c r="N5" s="23">
        <f>+L5*M5</f>
        <v>2</v>
      </c>
      <c r="O5" s="93" t="str">
        <f>IF(AND(N5&gt;=0,N5&lt;=4),'[17]Calificación de Riesgos'!$H$10,IF(N5&lt;7,'[17]Calificación de Riesgos'!$H$9,IF(N5&lt;13,'[17]Calificación de Riesgos'!$H$8,IF(N5&lt;=25,'[17]Calificación de Riesgos'!$H$7))))</f>
        <v>BAJA</v>
      </c>
      <c r="P5" s="99" t="s">
        <v>6</v>
      </c>
      <c r="Q5" s="108" t="s">
        <v>379</v>
      </c>
      <c r="R5" s="109" t="s">
        <v>380</v>
      </c>
      <c r="S5" s="110">
        <v>43497</v>
      </c>
      <c r="T5" s="110">
        <v>43814</v>
      </c>
      <c r="U5" s="78" t="s">
        <v>366</v>
      </c>
      <c r="V5" s="18"/>
      <c r="W5" s="18"/>
      <c r="X5" s="18"/>
      <c r="Y5" s="18"/>
      <c r="Z5" s="18"/>
      <c r="AA5" s="18"/>
      <c r="AB5" s="18"/>
      <c r="AC5" s="18"/>
      <c r="AD5" s="18"/>
      <c r="AE5" s="18"/>
      <c r="AF5" s="18"/>
      <c r="AG5" s="18"/>
      <c r="AH5" s="18"/>
      <c r="AI5" s="18"/>
    </row>
    <row r="6" spans="1:35" s="17" customFormat="1" ht="66" customHeight="1" x14ac:dyDescent="0.25">
      <c r="A6" s="198">
        <f>+A5+1</f>
        <v>2</v>
      </c>
      <c r="B6" s="201" t="str">
        <f>+[17]Identificacion!B5</f>
        <v>DELIMITACIÓN Y DECLARACIÓN DE ÁREAS Y ZONAS DE INTERÉS</v>
      </c>
      <c r="C6" s="201" t="str">
        <f>+[17]Identificacion!C5</f>
        <v>Desarrollar proyectos y acciones orientados a optimizar el uso de los recursos minerales del país teniendo en cuenta los aspectos sociales y económicos</v>
      </c>
      <c r="D6" s="201" t="str">
        <f>+[17]Identificacion!D5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45" t="str">
        <f>+[17]Identificacion!E5</f>
        <v>Superposición de Áreas de Reserva Especial y Zonas Mineras de Comunidades Étnicas con áreas restringidas o prohibidas de minería.</v>
      </c>
      <c r="F6" s="145" t="str">
        <f>+[17]Identificacion!F5</f>
        <v>1. Desgaste técnico y administrativo por parte de la ANM.
2. Posibles demandas para la Entidad.</v>
      </c>
      <c r="G6" s="139">
        <f>+[17]Probabilidad!E15</f>
        <v>3</v>
      </c>
      <c r="H6" s="139">
        <f>+'[17]Impacto '!D7</f>
        <v>4</v>
      </c>
      <c r="I6" s="139">
        <f t="shared" si="0"/>
        <v>12</v>
      </c>
      <c r="J6" s="154" t="str">
        <f>IF(AND(I6&gt;=0,I6&lt;=4),'[17]Calificación de Riesgos'!$H$10,IF(I6&lt;7,'[17]Calificación de Riesgos'!$H$9,IF(I6&lt;12,'[17]Calificación de Riesgos'!$H$8,IF(I6&lt;=25,'[17]Calificación de Riesgos'!$H$7))))</f>
        <v>EXTREMA</v>
      </c>
      <c r="K6" s="207" t="str">
        <f>+[17]Identificacion!G5</f>
        <v>1. Reporte grafico y de superposiciones de la zona solicitada.</v>
      </c>
      <c r="L6" s="139">
        <v>1</v>
      </c>
      <c r="M6" s="139">
        <v>4</v>
      </c>
      <c r="N6" s="139">
        <f t="shared" ref="N6:N17" si="1">+L6*M6</f>
        <v>4</v>
      </c>
      <c r="O6" s="162" t="str">
        <f>IF(AND(N6&gt;=0,N6&lt;=2),'[17]Calificación de Riesgos'!$H$10,IF(N6&lt;4,'[17]Calificación de Riesgos'!$H$9,IF(N6&lt;13,'[17]Calificación de Riesgos'!$H$8,IF(N6&lt;=25,'[17]Calificación de Riesgos'!$H$7))))</f>
        <v>ALTA</v>
      </c>
      <c r="P6" s="204" t="s">
        <v>6</v>
      </c>
      <c r="Q6" s="22" t="s">
        <v>381</v>
      </c>
      <c r="R6" s="22" t="s">
        <v>382</v>
      </c>
      <c r="S6" s="87">
        <v>43496</v>
      </c>
      <c r="T6" s="102">
        <v>43814</v>
      </c>
      <c r="U6" s="18" t="s">
        <v>383</v>
      </c>
      <c r="V6" s="18"/>
      <c r="W6" s="18"/>
      <c r="X6" s="18"/>
      <c r="Y6" s="18"/>
      <c r="Z6" s="18"/>
      <c r="AA6" s="18"/>
      <c r="AB6" s="18"/>
      <c r="AC6" s="18"/>
      <c r="AD6" s="18"/>
      <c r="AE6" s="18"/>
      <c r="AF6" s="18"/>
      <c r="AG6" s="18"/>
      <c r="AH6" s="18"/>
      <c r="AI6" s="18"/>
    </row>
    <row r="7" spans="1:35" s="17" customFormat="1" ht="66" x14ac:dyDescent="0.25">
      <c r="A7" s="199"/>
      <c r="B7" s="202"/>
      <c r="C7" s="202"/>
      <c r="D7" s="202"/>
      <c r="E7" s="146"/>
      <c r="F7" s="146"/>
      <c r="G7" s="140"/>
      <c r="H7" s="140"/>
      <c r="I7" s="140"/>
      <c r="J7" s="155"/>
      <c r="K7" s="208"/>
      <c r="L7" s="140"/>
      <c r="M7" s="140"/>
      <c r="N7" s="140"/>
      <c r="O7" s="173"/>
      <c r="P7" s="205"/>
      <c r="Q7" s="22" t="s">
        <v>384</v>
      </c>
      <c r="R7" s="22" t="s">
        <v>382</v>
      </c>
      <c r="S7" s="87">
        <v>43496</v>
      </c>
      <c r="T7" s="102">
        <v>43814</v>
      </c>
      <c r="U7" s="18" t="s">
        <v>383</v>
      </c>
      <c r="V7" s="18"/>
      <c r="W7" s="18"/>
      <c r="X7" s="18"/>
      <c r="Y7" s="18"/>
      <c r="Z7" s="18"/>
      <c r="AA7" s="18"/>
      <c r="AB7" s="18"/>
      <c r="AC7" s="18"/>
      <c r="AD7" s="18"/>
      <c r="AE7" s="18"/>
      <c r="AF7" s="18"/>
      <c r="AG7" s="18"/>
      <c r="AH7" s="18"/>
      <c r="AI7" s="18"/>
    </row>
    <row r="8" spans="1:35" s="17" customFormat="1" ht="66" x14ac:dyDescent="0.25">
      <c r="A8" s="199"/>
      <c r="B8" s="202"/>
      <c r="C8" s="202"/>
      <c r="D8" s="202"/>
      <c r="E8" s="146"/>
      <c r="F8" s="146"/>
      <c r="G8" s="140"/>
      <c r="H8" s="140"/>
      <c r="I8" s="140"/>
      <c r="J8" s="155"/>
      <c r="K8" s="208"/>
      <c r="L8" s="140"/>
      <c r="M8" s="140"/>
      <c r="N8" s="140"/>
      <c r="O8" s="173"/>
      <c r="P8" s="205"/>
      <c r="Q8" s="22" t="s">
        <v>385</v>
      </c>
      <c r="R8" s="22" t="s">
        <v>382</v>
      </c>
      <c r="S8" s="87">
        <v>43496</v>
      </c>
      <c r="T8" s="102">
        <v>43814</v>
      </c>
      <c r="U8" s="18" t="s">
        <v>383</v>
      </c>
      <c r="V8" s="18"/>
      <c r="W8" s="18"/>
      <c r="X8" s="18"/>
      <c r="Y8" s="18"/>
      <c r="Z8" s="18"/>
      <c r="AA8" s="18"/>
      <c r="AB8" s="18"/>
      <c r="AC8" s="18"/>
      <c r="AD8" s="18"/>
      <c r="AE8" s="18"/>
      <c r="AF8" s="18"/>
      <c r="AG8" s="18"/>
      <c r="AH8" s="18"/>
      <c r="AI8" s="18"/>
    </row>
    <row r="9" spans="1:35" s="17" customFormat="1" ht="66" x14ac:dyDescent="0.25">
      <c r="A9" s="200"/>
      <c r="B9" s="203"/>
      <c r="C9" s="203"/>
      <c r="D9" s="203"/>
      <c r="E9" s="147"/>
      <c r="F9" s="147"/>
      <c r="G9" s="141"/>
      <c r="H9" s="141"/>
      <c r="I9" s="141"/>
      <c r="J9" s="156"/>
      <c r="K9" s="209"/>
      <c r="L9" s="141"/>
      <c r="M9" s="141"/>
      <c r="N9" s="141"/>
      <c r="O9" s="163"/>
      <c r="P9" s="206"/>
      <c r="Q9" s="22" t="s">
        <v>386</v>
      </c>
      <c r="R9" s="22" t="s">
        <v>382</v>
      </c>
      <c r="S9" s="87">
        <v>43496</v>
      </c>
      <c r="T9" s="102">
        <v>43814</v>
      </c>
      <c r="U9" s="18" t="s">
        <v>383</v>
      </c>
      <c r="V9" s="18"/>
      <c r="W9" s="18"/>
      <c r="X9" s="18"/>
      <c r="Y9" s="18"/>
      <c r="Z9" s="18"/>
      <c r="AA9" s="18"/>
      <c r="AB9" s="18"/>
      <c r="AC9" s="18"/>
      <c r="AD9" s="18"/>
      <c r="AE9" s="18"/>
      <c r="AF9" s="18"/>
      <c r="AG9" s="18"/>
      <c r="AH9" s="18"/>
      <c r="AI9" s="18"/>
    </row>
    <row r="10" spans="1:35" s="17" customFormat="1" ht="115.5" customHeight="1" x14ac:dyDescent="0.25">
      <c r="A10" s="198">
        <f>+A6+1</f>
        <v>3</v>
      </c>
      <c r="B10" s="201" t="str">
        <f>+[17]Identificacion!B6</f>
        <v>DELIMITACIÓN Y DECLARACIÓN DE ÁREAS Y ZONAS DE INTERÉS</v>
      </c>
      <c r="C10" s="201" t="str">
        <f>+[17]Identificacion!C6</f>
        <v>Desarrollar proyectos y acciones orientados a optimizar el uso de los recursos minerales del país teniendo en cuenta los aspectos sociales y económicos</v>
      </c>
      <c r="D10" s="201" t="str">
        <f>+[17]Identificacion!D6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45" t="str">
        <f>+[17]Identificacion!E6</f>
        <v xml:space="preserve">Interrupción y dilatación en el tiempo  del proceso de delimitación y declaración de AEM </v>
      </c>
      <c r="F10" s="145" t="str">
        <f>+[17]Identificacion!F6</f>
        <v>1. Desgaste técnico y administrativo por parte de la ANM
2. Desmejoramiento de la imagen institucional</v>
      </c>
      <c r="G10" s="139">
        <f>+[17]Probabilidad!E16</f>
        <v>3</v>
      </c>
      <c r="H10" s="139">
        <f>+'[17]Impacto '!D8</f>
        <v>3</v>
      </c>
      <c r="I10" s="139">
        <f t="shared" si="0"/>
        <v>9</v>
      </c>
      <c r="J10" s="162" t="str">
        <f>IF(AND(I10&gt;=0,I10&lt;=4),'[17]Calificación de Riesgos'!$H$10,IF(I10&lt;7,'[17]Calificación de Riesgos'!$H$9,IF(I10&lt;13,'[17]Calificación de Riesgos'!$H$8,IF(I10&lt;=25,'[17]Calificación de Riesgos'!$H$7))))</f>
        <v>ALTA</v>
      </c>
      <c r="K10" s="145" t="str">
        <f>+[17]Identificacion!G6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39">
        <v>1</v>
      </c>
      <c r="M10" s="139">
        <v>1</v>
      </c>
      <c r="N10" s="139">
        <f t="shared" si="1"/>
        <v>1</v>
      </c>
      <c r="O10" s="160" t="str">
        <f>IF(AND(N10&gt;=0,N10&lt;=4),'[17]Calificación de Riesgos'!$H$10,IF(N10&lt;7,'[17]Calificación de Riesgos'!$H$9,IF(N10&lt;13,'[17]Calificación de Riesgos'!$H$8,IF(N10&lt;=25,'[17]Calificación de Riesgos'!$H$7))))</f>
        <v>BAJA</v>
      </c>
      <c r="P10" s="139" t="s">
        <v>6</v>
      </c>
      <c r="Q10" s="67" t="s">
        <v>387</v>
      </c>
      <c r="R10" s="67" t="s">
        <v>388</v>
      </c>
      <c r="S10" s="111">
        <v>43496</v>
      </c>
      <c r="T10" s="111">
        <v>43814</v>
      </c>
      <c r="U10" s="18" t="s">
        <v>389</v>
      </c>
      <c r="V10" s="18"/>
      <c r="W10" s="18"/>
      <c r="X10" s="18"/>
      <c r="Y10" s="18"/>
      <c r="Z10" s="18"/>
      <c r="AA10" s="18"/>
      <c r="AB10" s="18"/>
      <c r="AC10" s="18"/>
      <c r="AD10" s="18"/>
      <c r="AE10" s="18"/>
      <c r="AF10" s="18"/>
      <c r="AG10" s="18"/>
      <c r="AH10" s="18"/>
      <c r="AI10" s="18"/>
    </row>
    <row r="11" spans="1:35" s="17" customFormat="1" ht="115.5" customHeight="1" x14ac:dyDescent="0.25">
      <c r="A11" s="200"/>
      <c r="B11" s="203"/>
      <c r="C11" s="203"/>
      <c r="D11" s="203"/>
      <c r="E11" s="147"/>
      <c r="F11" s="147"/>
      <c r="G11" s="141"/>
      <c r="H11" s="141"/>
      <c r="I11" s="141"/>
      <c r="J11" s="163"/>
      <c r="K11" s="147"/>
      <c r="L11" s="141"/>
      <c r="M11" s="141"/>
      <c r="N11" s="141"/>
      <c r="O11" s="161"/>
      <c r="P11" s="141"/>
      <c r="Q11" s="67" t="s">
        <v>390</v>
      </c>
      <c r="R11" s="67" t="s">
        <v>391</v>
      </c>
      <c r="S11" s="111">
        <v>43496</v>
      </c>
      <c r="T11" s="111">
        <v>43814</v>
      </c>
      <c r="U11" s="18" t="s">
        <v>389</v>
      </c>
      <c r="V11" s="18"/>
      <c r="W11" s="18"/>
      <c r="X11" s="18"/>
      <c r="Y11" s="18"/>
      <c r="Z11" s="18"/>
      <c r="AA11" s="18"/>
      <c r="AB11" s="18"/>
      <c r="AC11" s="18"/>
      <c r="AD11" s="18"/>
      <c r="AE11" s="18"/>
      <c r="AF11" s="18"/>
      <c r="AG11" s="18"/>
      <c r="AH11" s="18"/>
      <c r="AI11" s="18"/>
    </row>
    <row r="12" spans="1:35" s="17" customFormat="1" ht="115.5" customHeight="1" x14ac:dyDescent="0.25">
      <c r="A12" s="198">
        <f>+A10+1</f>
        <v>4</v>
      </c>
      <c r="B12" s="201" t="str">
        <f>+[17]Identificacion!B7</f>
        <v>DELIMITACIÓN Y DECLARACIÓN DE ÁREAS Y ZONAS DE INTERÉS</v>
      </c>
      <c r="C12" s="201" t="str">
        <f>+[17]Identificacion!C7</f>
        <v>Desarrollar proyectos y acciones orientados a optimizar el uso de los recursos minerales del país teniendo en cuenta los aspectos sociales y económicos</v>
      </c>
      <c r="D12" s="201" t="str">
        <f>+[17]Identificacion!D7</f>
        <v>1. Cambios normativos 
2. Situaciones de orden público o conflictividad social que afecten la realización de las actividades tendientes a la declaración de AREs.</v>
      </c>
      <c r="E12" s="145" t="str">
        <f>+[17]Identificacion!E7</f>
        <v>Imposibilidad de declarar el área de reserva especial y/o realizar seguimiento efectivo a las obligaciones de la comunidad minera.</v>
      </c>
      <c r="F12" s="145" t="str">
        <f>+[17]Identificacion!F7</f>
        <v>1. No legalización de mineros tradicionales.
2. Perdida material o de vidas humanas.
3. Afectación al medio ambiente.
4. Posibles demandas para la Entidad.</v>
      </c>
      <c r="G12" s="139">
        <f>+[17]Probabilidad!E17</f>
        <v>3</v>
      </c>
      <c r="H12" s="139">
        <f>+'[17]Impacto '!D9</f>
        <v>3</v>
      </c>
      <c r="I12" s="139">
        <f t="shared" si="0"/>
        <v>9</v>
      </c>
      <c r="J12" s="162" t="str">
        <f>IF(AND(I12&gt;=0,I12&lt;=4),'[17]Calificación de Riesgos'!$H$10,IF(I12&lt;7,'[17]Calificación de Riesgos'!$H$9,IF(I12&lt;13,'[17]Calificación de Riesgos'!$H$8,IF(I12&lt;=25,'[17]Calificación de Riesgos'!$H$7))))</f>
        <v>ALTA</v>
      </c>
      <c r="K12" s="210" t="str">
        <f>+[17]Identificacion!G7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39">
        <v>1</v>
      </c>
      <c r="M12" s="139">
        <v>3</v>
      </c>
      <c r="N12" s="139">
        <f t="shared" si="1"/>
        <v>3</v>
      </c>
      <c r="O12" s="160" t="str">
        <f>IF(AND(N12&gt;=0,N12&lt;=4),'[17]Calificación de Riesgos'!$H$10,IF(N12&lt;7,'[17]Calificación de Riesgos'!$H$9,IF(N12&lt;13,'[17]Calificación de Riesgos'!$H$8,IF(N12&lt;=25,'[17]Calificación de Riesgos'!$H$7))))</f>
        <v>BAJA</v>
      </c>
      <c r="P12" s="204" t="s">
        <v>6</v>
      </c>
      <c r="Q12" s="22" t="s">
        <v>392</v>
      </c>
      <c r="R12" s="22" t="s">
        <v>393</v>
      </c>
      <c r="S12" s="111">
        <v>43496</v>
      </c>
      <c r="T12" s="111">
        <v>43829</v>
      </c>
      <c r="U12" s="18" t="s">
        <v>383</v>
      </c>
      <c r="V12" s="18"/>
      <c r="W12" s="18"/>
      <c r="X12" s="18"/>
      <c r="Y12" s="18"/>
      <c r="Z12" s="18"/>
      <c r="AA12" s="18"/>
      <c r="AB12" s="18"/>
      <c r="AC12" s="18"/>
      <c r="AD12" s="18"/>
      <c r="AE12" s="18"/>
      <c r="AF12" s="18"/>
      <c r="AG12" s="18"/>
      <c r="AH12" s="18"/>
      <c r="AI12" s="18"/>
    </row>
    <row r="13" spans="1:35" s="17" customFormat="1" ht="115.5" customHeight="1" x14ac:dyDescent="0.25">
      <c r="A13" s="199"/>
      <c r="B13" s="202"/>
      <c r="C13" s="202"/>
      <c r="D13" s="202"/>
      <c r="E13" s="146"/>
      <c r="F13" s="146"/>
      <c r="G13" s="140"/>
      <c r="H13" s="140"/>
      <c r="I13" s="140"/>
      <c r="J13" s="173"/>
      <c r="K13" s="211"/>
      <c r="L13" s="140"/>
      <c r="M13" s="140"/>
      <c r="N13" s="140"/>
      <c r="O13" s="177"/>
      <c r="P13" s="205"/>
      <c r="Q13" s="22" t="s">
        <v>394</v>
      </c>
      <c r="R13" s="22" t="s">
        <v>395</v>
      </c>
      <c r="S13" s="111">
        <v>43496</v>
      </c>
      <c r="T13" s="111">
        <v>43829</v>
      </c>
      <c r="U13" s="18" t="s">
        <v>383</v>
      </c>
      <c r="V13" s="18"/>
      <c r="W13" s="18"/>
      <c r="X13" s="18"/>
      <c r="Y13" s="18"/>
      <c r="Z13" s="18"/>
      <c r="AA13" s="18"/>
      <c r="AB13" s="18"/>
      <c r="AC13" s="18"/>
      <c r="AD13" s="18"/>
      <c r="AE13" s="18"/>
      <c r="AF13" s="18"/>
      <c r="AG13" s="18"/>
      <c r="AH13" s="18"/>
      <c r="AI13" s="18"/>
    </row>
    <row r="14" spans="1:35" s="17" customFormat="1" ht="115.5" customHeight="1" x14ac:dyDescent="0.25">
      <c r="A14" s="200"/>
      <c r="B14" s="203"/>
      <c r="C14" s="203"/>
      <c r="D14" s="203"/>
      <c r="E14" s="147"/>
      <c r="F14" s="147"/>
      <c r="G14" s="141"/>
      <c r="H14" s="141"/>
      <c r="I14" s="141"/>
      <c r="J14" s="163"/>
      <c r="K14" s="212"/>
      <c r="L14" s="141"/>
      <c r="M14" s="141"/>
      <c r="N14" s="141"/>
      <c r="O14" s="161"/>
      <c r="P14" s="206"/>
      <c r="Q14" s="22" t="s">
        <v>396</v>
      </c>
      <c r="R14" s="22" t="s">
        <v>397</v>
      </c>
      <c r="S14" s="111">
        <v>43496</v>
      </c>
      <c r="T14" s="111">
        <v>43829</v>
      </c>
      <c r="U14" s="18" t="s">
        <v>383</v>
      </c>
      <c r="V14" s="18"/>
      <c r="W14" s="18"/>
      <c r="X14" s="18"/>
      <c r="Y14" s="18"/>
      <c r="Z14" s="18"/>
      <c r="AA14" s="18"/>
      <c r="AB14" s="18"/>
      <c r="AC14" s="18"/>
      <c r="AD14" s="18"/>
      <c r="AE14" s="18"/>
      <c r="AF14" s="18"/>
      <c r="AG14" s="18"/>
      <c r="AH14" s="18"/>
      <c r="AI14" s="18"/>
    </row>
    <row r="15" spans="1:35" s="17" customFormat="1" ht="115.5" customHeight="1" x14ac:dyDescent="0.25">
      <c r="A15" s="198">
        <f>+A12+1</f>
        <v>5</v>
      </c>
      <c r="B15" s="201" t="str">
        <f>+[17]Identificacion!B8</f>
        <v>DELIMITACIÓN Y DECLARACIÓN DE ÁREAS Y ZONAS DE INTERÉS</v>
      </c>
      <c r="C15" s="201" t="str">
        <f>+[17]Identificacion!C8</f>
        <v>Desarrollar proyectos y acciones orientados a optimizar el uso de los recursos minerales del país teniendo en cuenta los aspectos sociales y económicos</v>
      </c>
      <c r="D15" s="201" t="str">
        <f>+[17]Identificacion!D8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45" t="str">
        <f>+[17]Identificacion!E8</f>
        <v>Afectación de la extensión de las áreas estratégicas mineras delimitadas y declaradas.</v>
      </c>
      <c r="F15" s="145" t="str">
        <f>+[17]Identificacion!F8</f>
        <v>1. Desgaste técnico y administrativo por parte de la ANM.
2. Perdida de áreas con potencial para minerales estratégicos.
3. Suspensión del área estratégica minera.</v>
      </c>
      <c r="G15" s="139">
        <f>+[17]Probabilidad!E18</f>
        <v>3</v>
      </c>
      <c r="H15" s="139">
        <f>+'[17]Impacto '!D10</f>
        <v>4</v>
      </c>
      <c r="I15" s="139">
        <f t="shared" si="0"/>
        <v>12</v>
      </c>
      <c r="J15" s="154" t="str">
        <f>IF(AND(I15&gt;=0,I15&lt;=4),'[17]Calificación de Riesgos'!$H$10,IF(I15&lt;7,'[17]Calificación de Riesgos'!$H$9,IF(I15&lt;12,'[17]Calificación de Riesgos'!$H$8,IF(I15&lt;=25,'[17]Calificación de Riesgos'!$H$7))))</f>
        <v>EXTREMA</v>
      </c>
      <c r="K15" s="145" t="str">
        <f>+[17]Identificacion!G8</f>
        <v xml:space="preserve">1. Acercamiento con autoridades ambientales y/o judiciales 
2. Realizar ajustes en la delimitación de las AEM (cuando se presenten hechos jurídicos posteriores a la declaratoria de las AEM) </v>
      </c>
      <c r="L15" s="139">
        <v>2</v>
      </c>
      <c r="M15" s="139">
        <v>3</v>
      </c>
      <c r="N15" s="139">
        <f t="shared" si="1"/>
        <v>6</v>
      </c>
      <c r="O15" s="158" t="str">
        <f>IF(AND(N15&gt;=0,N15&lt;=4),'[17]Calificación de Riesgos'!$H$10,IF(N15&lt;7,'[17]Calificación de Riesgos'!$H$9,IF(N15&lt;13,'[17]Calificación de Riesgos'!$H$8,IF(N15&lt;=25,'[17]Calificación de Riesgos'!$H$7))))</f>
        <v>MODERADA</v>
      </c>
      <c r="P15" s="139" t="s">
        <v>6</v>
      </c>
      <c r="Q15" s="67" t="s">
        <v>398</v>
      </c>
      <c r="R15" s="67" t="s">
        <v>399</v>
      </c>
      <c r="S15" s="111">
        <v>43496</v>
      </c>
      <c r="T15" s="111">
        <v>43814</v>
      </c>
      <c r="U15" s="18" t="s">
        <v>366</v>
      </c>
      <c r="V15" s="18"/>
      <c r="W15" s="18"/>
      <c r="X15" s="18"/>
      <c r="Y15" s="18"/>
      <c r="Z15" s="18"/>
      <c r="AA15" s="18"/>
      <c r="AB15" s="18"/>
      <c r="AC15" s="18"/>
      <c r="AD15" s="18"/>
      <c r="AE15" s="18"/>
      <c r="AF15" s="18"/>
      <c r="AG15" s="18"/>
      <c r="AH15" s="18"/>
      <c r="AI15" s="18"/>
    </row>
    <row r="16" spans="1:35" s="17" customFormat="1" ht="115.5" customHeight="1" x14ac:dyDescent="0.25">
      <c r="A16" s="200"/>
      <c r="B16" s="203"/>
      <c r="C16" s="203"/>
      <c r="D16" s="203"/>
      <c r="E16" s="147"/>
      <c r="F16" s="147"/>
      <c r="G16" s="141"/>
      <c r="H16" s="141"/>
      <c r="I16" s="141"/>
      <c r="J16" s="156"/>
      <c r="K16" s="147"/>
      <c r="L16" s="141"/>
      <c r="M16" s="141"/>
      <c r="N16" s="141"/>
      <c r="O16" s="159"/>
      <c r="P16" s="141"/>
      <c r="Q16" s="67" t="s">
        <v>400</v>
      </c>
      <c r="R16" s="67" t="s">
        <v>401</v>
      </c>
      <c r="S16" s="111">
        <v>43496</v>
      </c>
      <c r="T16" s="111">
        <v>43814</v>
      </c>
      <c r="U16" s="18" t="s">
        <v>366</v>
      </c>
      <c r="V16" s="18"/>
      <c r="W16" s="18"/>
      <c r="X16" s="18"/>
      <c r="Y16" s="18"/>
      <c r="Z16" s="18"/>
      <c r="AA16" s="18"/>
      <c r="AB16" s="18"/>
      <c r="AC16" s="18"/>
      <c r="AD16" s="18"/>
      <c r="AE16" s="18"/>
      <c r="AF16" s="18"/>
      <c r="AG16" s="18"/>
      <c r="AH16" s="18"/>
      <c r="AI16" s="18"/>
    </row>
    <row r="17" spans="1:35" s="17" customFormat="1" ht="115.5" customHeight="1" x14ac:dyDescent="0.25">
      <c r="A17" s="215">
        <f t="shared" ref="A17" si="2">+A15+1</f>
        <v>6</v>
      </c>
      <c r="B17" s="201" t="str">
        <f>+[17]Identificacion!B9</f>
        <v>DELIMITACIÓN Y DECLARACIÓN DE ÁREAS Y ZONAS DE INTERÉS</v>
      </c>
      <c r="C17" s="201" t="str">
        <f>+[17]Identificacion!C9</f>
        <v>Desarrollar proyectos y acciones orientados a optimizar el uso de los recursos minerales del país teniendo en cuenta los aspectos sociales y económicos</v>
      </c>
      <c r="D17" s="201" t="str">
        <f>+[17]Identificacion!D9</f>
        <v>1. Falta de identificación del territorio de comunidades étnicas.</v>
      </c>
      <c r="E17" s="145" t="str">
        <f>+[17]Identificacion!E9</f>
        <v xml:space="preserve">Imposibilidad de establecer la zona minera para comunidades étnicas </v>
      </c>
      <c r="F17" s="145" t="str">
        <f>+[17]Identificacion!F9</f>
        <v>1. Las comunidades étnicas no pueden ejercer su derecho de prelación.
2. Posibles demandas a la Entidad.
3. Congestión de trámites</v>
      </c>
      <c r="G17" s="167">
        <f>+[17]Probabilidad!E19</f>
        <v>3</v>
      </c>
      <c r="H17" s="167">
        <f>+'[17]Impacto '!D11</f>
        <v>3</v>
      </c>
      <c r="I17" s="167">
        <f t="shared" si="0"/>
        <v>9</v>
      </c>
      <c r="J17" s="192" t="str">
        <f>IF(AND(I17&gt;=0,I17&lt;=4),'[17]Calificación de Riesgos'!$H$10,IF(I17&lt;7,'[17]Calificación de Riesgos'!$H$9,IF(I17&lt;13,'[17]Calificación de Riesgos'!$H$8,IF(I17&lt;=25,'[17]Calificación de Riesgos'!$H$7))))</f>
        <v>ALTA</v>
      </c>
      <c r="K17" s="145" t="str">
        <f>+[17]Identificacion!G9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67">
        <v>1</v>
      </c>
      <c r="M17" s="167">
        <v>3</v>
      </c>
      <c r="N17" s="167">
        <f t="shared" si="1"/>
        <v>3</v>
      </c>
      <c r="O17" s="213" t="str">
        <f>IF(AND(N17&gt;=0,N17&lt;=4),'[17]Calificación de Riesgos'!$H$10,IF(N17&lt;7,'[17]Calificación de Riesgos'!$H$9,IF(N17&lt;13,'[17]Calificación de Riesgos'!$H$8,IF(N17&lt;=25,'[17]Calificación de Riesgos'!$H$7))))</f>
        <v>BAJA</v>
      </c>
      <c r="P17" s="214" t="s">
        <v>6</v>
      </c>
      <c r="Q17" s="22" t="s">
        <v>402</v>
      </c>
      <c r="R17" s="22" t="s">
        <v>403</v>
      </c>
      <c r="S17" s="111">
        <v>43496</v>
      </c>
      <c r="T17" s="111">
        <v>43829</v>
      </c>
      <c r="U17" s="18" t="s">
        <v>383</v>
      </c>
      <c r="V17" s="18"/>
      <c r="W17" s="18"/>
      <c r="X17" s="18"/>
      <c r="Y17" s="18"/>
      <c r="Z17" s="18"/>
      <c r="AA17" s="18"/>
      <c r="AB17" s="18"/>
      <c r="AC17" s="18"/>
      <c r="AD17" s="18"/>
      <c r="AE17" s="18"/>
      <c r="AF17" s="18"/>
      <c r="AG17" s="18"/>
      <c r="AH17" s="18"/>
      <c r="AI17" s="18"/>
    </row>
    <row r="18" spans="1:35" ht="33" x14ac:dyDescent="0.3">
      <c r="A18" s="215"/>
      <c r="B18" s="202"/>
      <c r="C18" s="202"/>
      <c r="D18" s="202"/>
      <c r="E18" s="146"/>
      <c r="F18" s="146"/>
      <c r="G18" s="167"/>
      <c r="H18" s="167"/>
      <c r="I18" s="167"/>
      <c r="J18" s="192"/>
      <c r="K18" s="146"/>
      <c r="L18" s="167"/>
      <c r="M18" s="167"/>
      <c r="N18" s="167"/>
      <c r="O18" s="213"/>
      <c r="P18" s="214"/>
      <c r="Q18" s="112" t="s">
        <v>404</v>
      </c>
      <c r="R18" s="18" t="s">
        <v>405</v>
      </c>
      <c r="S18" s="111">
        <v>43496</v>
      </c>
      <c r="T18" s="111">
        <v>43829</v>
      </c>
      <c r="U18" s="18" t="s">
        <v>383</v>
      </c>
      <c r="V18" s="81"/>
      <c r="W18" s="81"/>
      <c r="X18" s="81"/>
      <c r="Y18" s="81"/>
      <c r="Z18" s="81"/>
      <c r="AA18" s="81"/>
      <c r="AB18" s="81"/>
      <c r="AC18" s="81"/>
      <c r="AD18" s="81"/>
      <c r="AE18" s="81"/>
      <c r="AF18" s="81"/>
      <c r="AG18" s="81"/>
      <c r="AH18" s="81"/>
      <c r="AI18" s="81"/>
    </row>
    <row r="19" spans="1:35" x14ac:dyDescent="0.3">
      <c r="A19" s="215"/>
      <c r="B19" s="203"/>
      <c r="C19" s="203"/>
      <c r="D19" s="203"/>
      <c r="E19" s="147"/>
      <c r="F19" s="147"/>
      <c r="G19" s="167"/>
      <c r="H19" s="167"/>
      <c r="I19" s="167"/>
      <c r="J19" s="192"/>
      <c r="K19" s="147"/>
      <c r="L19" s="167"/>
      <c r="M19" s="167"/>
      <c r="N19" s="167"/>
      <c r="O19" s="213"/>
      <c r="P19" s="214"/>
      <c r="Q19" s="81" t="s">
        <v>406</v>
      </c>
      <c r="R19" s="18" t="s">
        <v>407</v>
      </c>
      <c r="S19" s="111">
        <v>43496</v>
      </c>
      <c r="T19" s="111">
        <v>43829</v>
      </c>
      <c r="U19" s="18" t="s">
        <v>383</v>
      </c>
      <c r="V19" s="81"/>
      <c r="W19" s="81"/>
      <c r="X19" s="81"/>
      <c r="Y19" s="81"/>
      <c r="Z19" s="81"/>
      <c r="AA19" s="81"/>
      <c r="AB19" s="81"/>
      <c r="AC19" s="81"/>
      <c r="AD19" s="81"/>
      <c r="AE19" s="81"/>
      <c r="AF19" s="81"/>
      <c r="AG19" s="81"/>
      <c r="AH19" s="81"/>
      <c r="AI19" s="81"/>
    </row>
  </sheetData>
  <mergeCells count="90">
    <mergeCell ref="M17:M19"/>
    <mergeCell ref="N17:N19"/>
    <mergeCell ref="O17:O19"/>
    <mergeCell ref="P17:P19"/>
    <mergeCell ref="A1:U1"/>
    <mergeCell ref="G17:G19"/>
    <mergeCell ref="H17:H19"/>
    <mergeCell ref="I17:I19"/>
    <mergeCell ref="J17:J19"/>
    <mergeCell ref="K17:K19"/>
    <mergeCell ref="L17:L19"/>
    <mergeCell ref="M15:M16"/>
    <mergeCell ref="N15:N16"/>
    <mergeCell ref="O15:O16"/>
    <mergeCell ref="P15:P16"/>
    <mergeCell ref="A17:A19"/>
    <mergeCell ref="B17:B19"/>
    <mergeCell ref="C17:C19"/>
    <mergeCell ref="D17:D19"/>
    <mergeCell ref="E17:E19"/>
    <mergeCell ref="F17:F19"/>
    <mergeCell ref="P12:P14"/>
    <mergeCell ref="G15:G16"/>
    <mergeCell ref="H15:H16"/>
    <mergeCell ref="I15:I16"/>
    <mergeCell ref="J15:J16"/>
    <mergeCell ref="K15:K16"/>
    <mergeCell ref="A15:A16"/>
    <mergeCell ref="B15:B16"/>
    <mergeCell ref="C15:C16"/>
    <mergeCell ref="D15:D16"/>
    <mergeCell ref="E15:E16"/>
    <mergeCell ref="N10:N11"/>
    <mergeCell ref="O10:O11"/>
    <mergeCell ref="F15:F16"/>
    <mergeCell ref="G12:G14"/>
    <mergeCell ref="H12:H14"/>
    <mergeCell ref="I12:I14"/>
    <mergeCell ref="J12:J14"/>
    <mergeCell ref="L15:L16"/>
    <mergeCell ref="M12:M14"/>
    <mergeCell ref="N12:N14"/>
    <mergeCell ref="O12:O14"/>
    <mergeCell ref="K10:K11"/>
    <mergeCell ref="L10:L11"/>
    <mergeCell ref="K12:K14"/>
    <mergeCell ref="L12:L14"/>
    <mergeCell ref="M10:M11"/>
    <mergeCell ref="F12:F14"/>
    <mergeCell ref="G10:G11"/>
    <mergeCell ref="H10:H11"/>
    <mergeCell ref="I10:I11"/>
    <mergeCell ref="J10:J11"/>
    <mergeCell ref="A12:A14"/>
    <mergeCell ref="B12:B14"/>
    <mergeCell ref="C12:C14"/>
    <mergeCell ref="D12:D14"/>
    <mergeCell ref="E12:E14"/>
    <mergeCell ref="N6:N9"/>
    <mergeCell ref="O6:O9"/>
    <mergeCell ref="P6:P9"/>
    <mergeCell ref="A10:A11"/>
    <mergeCell ref="B10:B11"/>
    <mergeCell ref="C10:C11"/>
    <mergeCell ref="D10:D11"/>
    <mergeCell ref="E10:E11"/>
    <mergeCell ref="F10:F11"/>
    <mergeCell ref="G6:G9"/>
    <mergeCell ref="H6:H9"/>
    <mergeCell ref="I6:I9"/>
    <mergeCell ref="J6:J9"/>
    <mergeCell ref="K6:K9"/>
    <mergeCell ref="L6:L9"/>
    <mergeCell ref="P10:P11"/>
    <mergeCell ref="AB2:AI3"/>
    <mergeCell ref="G3:J3"/>
    <mergeCell ref="L3:M3"/>
    <mergeCell ref="O3:P3"/>
    <mergeCell ref="A6:A9"/>
    <mergeCell ref="B6:B9"/>
    <mergeCell ref="C6:C9"/>
    <mergeCell ref="D6:D9"/>
    <mergeCell ref="E6:E9"/>
    <mergeCell ref="F6:F9"/>
    <mergeCell ref="A2:F3"/>
    <mergeCell ref="G2:J2"/>
    <mergeCell ref="L2:P2"/>
    <mergeCell ref="Q2:U3"/>
    <mergeCell ref="V2:AA3"/>
    <mergeCell ref="M6:M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NOT(ISERROR(SEARCH('C:\PLANEACIÓN 2019\RIESGOS 2019\VERSIONES FINALES RIESGOS GESTION 2019\[Mapa Riesgos Gestion Delimitacion 2019 Final.xlsx]Calificación de Riesgos'!#REF!,J5)))</xm:f>
            <xm:f>'C:\PLANEACIÓN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NOT(ISERROR(SEARCH('C:\PLANEACIÓN 2019\RIESGOS 2019\VERSIONES FINALES RIESGOS GESTION 2019\[Mapa Riesgos Gestion Delimitacion 2019 Final.xlsx]Calificación de Riesgos'!#REF!,J5)))</xm:f>
            <xm:f>'C:\PLANEACIÓN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NOT(ISERROR(SEARCH('C:\PLANEACIÓN 2019\RIESGOS 2019\VERSIONES FINALES RIESGOS GESTION 2019\[Mapa Riesgos Gestion Delimitacion 2019 Final.xlsx]Calificación de Riesgos'!#REF!,J5)))</xm:f>
            <xm:f>'C:\PLANEACIÓN 2019\RIESGOS 2019\VERSIONES FINALES RIESGOS GESTION 2019\[Mapa Riesgos Gestion Delimitacion 2019 Final.xlsx]Calificación de Riesgos'!#REF!</xm:f>
            <x14:dxf/>
          </x14:cfRule>
          <x14:cfRule type="containsText" priority="4" operator="containsText" id="{44F6795D-91C5-4374-847D-08FBD7F6EEEC}">
            <xm:f>NOT(ISERROR(SEARCH('C:\PLANEACIÓN 2019\RIESGOS 2019\VERSIONES FINALES RIESGOS GESTION 2019\[Mapa Riesgos Gestion Delimitacion 2019 Final.xlsx]Calificación de Riesgos'!#REF!,J5)))</xm:f>
            <xm:f>'C:\PLANEACIÓN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NOT(ISERROR(SEARCH('C:\PLANEACIÓN 2019\RIESGOS 2019\VERSIONES FINALES RIESGOS GESTION 2019\[Mapa Riesgos Gestion Delimitacion 2019 Final.xlsx]Calificación de Riesgos'!#REF!,J5)))</xm:f>
            <xm:f>'C:\PLANEACIÓN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19.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1.28515625" style="14" customWidth="1"/>
    <col min="20" max="20" width="13.42578125" style="15" customWidth="1"/>
    <col min="21" max="21" width="14.5703125" style="15" customWidth="1"/>
    <col min="22" max="22" width="17.28515625" style="14" hidden="1" customWidth="1"/>
    <col min="23" max="35" width="0" style="14" hidden="1" customWidth="1"/>
    <col min="36" max="16384" width="11.42578125" style="14"/>
  </cols>
  <sheetData>
    <row r="1" spans="1:35" ht="16.5" customHeight="1" x14ac:dyDescent="0.3">
      <c r="A1" s="137" t="s">
        <v>413</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45.75"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7.5" customHeight="1" x14ac:dyDescent="0.25">
      <c r="A9" s="23">
        <v>1</v>
      </c>
      <c r="B9" s="22" t="str">
        <f>+[18]Identificacion!B4</f>
        <v>GESTIÓN INTEGRAL DE LAS COMUNICACIONES Y RELACIONAMIENTO</v>
      </c>
      <c r="C9" s="22" t="str">
        <f>+[18]Identificacion!C4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2" t="str">
        <f>+[18]Identificacion!D4</f>
        <v>No verificación de fuente técnica</v>
      </c>
      <c r="E9" s="18" t="str">
        <f>+[18]Identificacion!E4</f>
        <v xml:space="preserve">Difundir comunicación errónea o incompleta </v>
      </c>
      <c r="F9" s="18" t="str">
        <f>+[18]Identificacion!F4</f>
        <v>1. Afectación de la imagen institucional.
2. Pérdida de credibilidad con el cliente interno.</v>
      </c>
      <c r="G9" s="23">
        <f>+[18]Probabilidad!E14</f>
        <v>4</v>
      </c>
      <c r="H9" s="23">
        <f>+'[18]Impacto '!D6</f>
        <v>4</v>
      </c>
      <c r="I9" s="23">
        <f t="shared" ref="I9" si="0">+G9*H9</f>
        <v>16</v>
      </c>
      <c r="J9" s="92" t="str">
        <f>IF(AND(I9&gt;=0,I9&lt;=4),'[18]Calificación de Riesgos'!$H$10,IF(I9&lt;7,'[18]Calificación de Riesgos'!$H$9,IF(I9&lt;13,'[18]Calificación de Riesgos'!$H$8,IF(I9&lt;=25,'[18]Calificación de Riesgos'!$H$7))))</f>
        <v>EXTREMA</v>
      </c>
      <c r="K9" s="18" t="s">
        <v>409</v>
      </c>
      <c r="L9" s="23">
        <v>2</v>
      </c>
      <c r="M9" s="23">
        <v>4</v>
      </c>
      <c r="N9" s="23">
        <f>+L9*M9</f>
        <v>8</v>
      </c>
      <c r="O9" s="82" t="str">
        <f>IF(AND(N9&gt;=0,N9&lt;=4),'[18]Calificación de Riesgos'!$H$10,IF(N9&lt;7,'[18]Calificación de Riesgos'!$H$9,IF(N9&lt;13,'[18]Calificación de Riesgos'!$H$8,IF(N9&lt;=25,'[18]Calificación de Riesgos'!$H$7))))</f>
        <v>ALTA</v>
      </c>
      <c r="P9" s="18" t="s">
        <v>94</v>
      </c>
      <c r="Q9" s="66" t="s">
        <v>410</v>
      </c>
      <c r="R9" s="66" t="s">
        <v>411</v>
      </c>
      <c r="S9" s="113">
        <v>43466</v>
      </c>
      <c r="T9" s="113">
        <v>43830</v>
      </c>
      <c r="U9" s="18" t="s">
        <v>412</v>
      </c>
      <c r="V9" s="18"/>
      <c r="W9" s="18"/>
      <c r="X9" s="18"/>
      <c r="Y9" s="18"/>
      <c r="Z9" s="18"/>
      <c r="AA9" s="18"/>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NOT(ISERROR(SEARCH('C:\PLANEACIÓN 2019\RIESGOS 2019\VERSIONES FINALES RIESGOS GESTION 2019\[Mapa Riesgos Gestion Comunicaciones Final 2019.xlsx]Calificación de Riesgos'!#REF!,J9)))</xm:f>
            <xm:f>'C:\PLANEACIÓN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NOT(ISERROR(SEARCH('C:\PLANEACIÓN 2019\RIESGOS 2019\VERSIONES FINALES RIESGOS GESTION 2019\[Mapa Riesgos Gestion Comunicaciones Final 2019.xlsx]Calificación de Riesgos'!#REF!,J9)))</xm:f>
            <xm:f>'C:\PLANEACIÓN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NOT(ISERROR(SEARCH('C:\PLANEACIÓN 2019\RIESGOS 2019\VERSIONES FINALES RIESGOS GESTION 2019\[Mapa Riesgos Gestion Comunicaciones Final 2019.xlsx]Calificación de Riesgos'!#REF!,J9)))</xm:f>
            <xm:f>'C:\PLANEACIÓN 2019\RIESGOS 2019\VERSIONES FINALES RIESGOS GESTION 2019\[Mapa Riesgos Gestion Comunicaciones Final 2019.xlsx]Calificación de Riesgos'!#REF!</xm:f>
            <x14:dxf/>
          </x14:cfRule>
          <x14:cfRule type="containsText" priority="9" operator="containsText" id="{FBE4F636-4811-4543-B266-198628363461}">
            <xm:f>NOT(ISERROR(SEARCH('C:\PLANEACIÓN 2019\RIESGOS 2019\VERSIONES FINALES RIESGOS GESTION 2019\[Mapa Riesgos Gestion Comunicaciones Final 2019.xlsx]Calificación de Riesgos'!#REF!,J9)))</xm:f>
            <xm:f>'C:\PLANEACIÓN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NOT(ISERROR(SEARCH('C:\PLANEACIÓN 2019\RIESGOS 2019\VERSIONES FINALES RIESGOS GESTION 2019\[Mapa Riesgos Gestion Comunicaciones Final 2019.xlsx]Calificación de Riesgos'!#REF!,J9)))</xm:f>
            <xm:f>'C:\PLANEACIÓN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NOT(ISERROR(SEARCH('C:\PLANEACIÓN 2019\RIESGOS 2019\VERSIONES FINALES RIESGOS GESTION 2019\[Mapa Riesgos Gestion Comunicaciones Final 2019.xlsx]Calificación de Riesgos'!#REF!,O9)))</xm:f>
            <xm:f>'C:\PLANEACIÓN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NOT(ISERROR(SEARCH('C:\PLANEACIÓN 2019\RIESGOS 2019\VERSIONES FINALES RIESGOS GESTION 2019\[Mapa Riesgos Gestion Comunicaciones Final 2019.xlsx]Calificación de Riesgos'!#REF!,O9)))</xm:f>
            <xm:f>'C:\PLANEACIÓN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NOT(ISERROR(SEARCH('C:\PLANEACIÓN 2019\RIESGOS 2019\VERSIONES FINALES RIESGOS GESTION 2019\[Mapa Riesgos Gestion Comunicaciones Final 2019.xlsx]Calificación de Riesgos'!#REF!,O9)))</xm:f>
            <xm:f>'C:\PLANEACIÓN 2019\RIESGOS 2019\VERSIONES FINALES RIESGOS GESTION 2019\[Mapa Riesgos Gestion Comunicaciones Final 2019.xlsx]Calificación de Riesgos'!#REF!</xm:f>
            <x14:dxf/>
          </x14:cfRule>
          <x14:cfRule type="containsText" priority="4" operator="containsText" id="{BEDA8B38-36D9-45F2-BDF9-D82AF161F798}">
            <xm:f>NOT(ISERROR(SEARCH('C:\PLANEACIÓN 2019\RIESGOS 2019\VERSIONES FINALES RIESGOS GESTION 2019\[Mapa Riesgos Gestion Comunicaciones Final 2019.xlsx]Calificación de Riesgos'!#REF!,O9)))</xm:f>
            <xm:f>'C:\PLANEACIÓN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NOT(ISERROR(SEARCH('C:\PLANEACIÓN 2019\RIESGOS 2019\VERSIONES FINALES RIESGOS GESTION 2019\[Mapa Riesgos Gestion Comunicaciones Final 2019.xlsx]Calificación de Riesgos'!#REF!,O9)))</xm:f>
            <xm:f>'C:\PLANEACIÓN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H27" sqref="H27"/>
    </sheetView>
  </sheetViews>
  <sheetFormatPr baseColWidth="10" defaultColWidth="0" defaultRowHeight="12.75" zeroHeight="1" x14ac:dyDescent="0.25"/>
  <cols>
    <col min="1" max="1" width="2.7109375" style="30" customWidth="1"/>
    <col min="2" max="2" width="12.5703125" style="30" customWidth="1"/>
    <col min="3" max="3" width="10.85546875" style="30" customWidth="1"/>
    <col min="4" max="4" width="9" style="30" bestFit="1" customWidth="1"/>
    <col min="5" max="5" width="13" style="30" bestFit="1" customWidth="1"/>
    <col min="6" max="6" width="4.140625" style="30" customWidth="1"/>
    <col min="7" max="7" width="19.5703125" style="30" customWidth="1"/>
    <col min="8" max="8" width="18.140625" style="30" customWidth="1"/>
    <col min="9" max="9" width="17.7109375" style="30" customWidth="1"/>
    <col min="10" max="11" width="16.42578125" style="30" customWidth="1"/>
    <col min="12" max="12" width="6.28515625" style="30" customWidth="1"/>
    <col min="13" max="13" width="9" style="30" bestFit="1" customWidth="1"/>
    <col min="14" max="14" width="12" style="30" bestFit="1" customWidth="1"/>
    <col min="15" max="15" width="5.28515625" style="30" customWidth="1"/>
    <col min="16" max="16" width="14" style="30" bestFit="1" customWidth="1"/>
    <col min="17" max="17" width="13.42578125" style="30" customWidth="1"/>
    <col min="18" max="18" width="13.7109375" style="30" customWidth="1"/>
    <col min="19" max="19" width="14.42578125" style="30" customWidth="1"/>
    <col min="20" max="20" width="14" style="30" bestFit="1" customWidth="1"/>
    <col min="21" max="21" width="9.7109375" style="30" customWidth="1"/>
    <col min="22" max="23" width="34.85546875" style="30" hidden="1" customWidth="1"/>
    <col min="24" max="16384" width="11.42578125" style="30" hidden="1"/>
  </cols>
  <sheetData>
    <row r="1" spans="2:20" x14ac:dyDescent="0.25"/>
    <row r="2" spans="2:20" x14ac:dyDescent="0.25"/>
    <row r="3" spans="2:20" x14ac:dyDescent="0.25"/>
    <row r="4" spans="2:20" x14ac:dyDescent="0.25"/>
    <row r="5" spans="2:20" x14ac:dyDescent="0.25"/>
    <row r="6" spans="2:20" ht="31.5" x14ac:dyDescent="0.25">
      <c r="H6" s="31" t="s">
        <v>61</v>
      </c>
      <c r="I6" s="32" t="s">
        <v>62</v>
      </c>
    </row>
    <row r="7" spans="2:20" ht="15.75" x14ac:dyDescent="0.25">
      <c r="H7" s="33" t="s">
        <v>63</v>
      </c>
      <c r="I7" s="34" t="s">
        <v>64</v>
      </c>
    </row>
    <row r="8" spans="2:20" ht="15.75" x14ac:dyDescent="0.25">
      <c r="H8" s="35" t="s">
        <v>65</v>
      </c>
      <c r="I8" s="36" t="s">
        <v>66</v>
      </c>
    </row>
    <row r="9" spans="2:20" ht="15.75" x14ac:dyDescent="0.25">
      <c r="H9" s="37" t="s">
        <v>67</v>
      </c>
      <c r="I9" s="38" t="s">
        <v>68</v>
      </c>
    </row>
    <row r="10" spans="2:20" ht="16.5" thickBot="1" x14ac:dyDescent="0.3">
      <c r="H10" s="39" t="s">
        <v>69</v>
      </c>
      <c r="I10" s="40" t="s">
        <v>70</v>
      </c>
    </row>
    <row r="11" spans="2:20" ht="13.5" thickBot="1" x14ac:dyDescent="0.3">
      <c r="H11" s="41" t="s">
        <v>71</v>
      </c>
      <c r="I11" s="42"/>
    </row>
    <row r="12" spans="2:20" x14ac:dyDescent="0.25">
      <c r="L12" s="43"/>
    </row>
    <row r="13" spans="2:20" ht="18.75" thickBot="1" x14ac:dyDescent="0.3">
      <c r="B13" s="44" t="s">
        <v>72</v>
      </c>
      <c r="C13" s="44" t="s">
        <v>73</v>
      </c>
      <c r="D13" s="45" t="s">
        <v>74</v>
      </c>
      <c r="E13" s="219" t="s">
        <v>75</v>
      </c>
      <c r="F13" s="219"/>
      <c r="G13" s="219"/>
      <c r="H13" s="219"/>
      <c r="I13" s="220"/>
      <c r="J13" s="220"/>
      <c r="K13" s="220"/>
      <c r="M13" s="45" t="s">
        <v>74</v>
      </c>
      <c r="N13" s="221" t="s">
        <v>76</v>
      </c>
      <c r="O13" s="222"/>
      <c r="P13" s="222"/>
      <c r="Q13" s="222"/>
      <c r="R13" s="222"/>
      <c r="S13" s="222"/>
      <c r="T13" s="223"/>
    </row>
    <row r="14" spans="2:20" ht="38.25" x14ac:dyDescent="0.25">
      <c r="B14" s="46">
        <v>0.5</v>
      </c>
      <c r="C14" s="46">
        <v>1</v>
      </c>
      <c r="D14" s="45">
        <v>5</v>
      </c>
      <c r="E14" s="47" t="s">
        <v>77</v>
      </c>
      <c r="F14" s="224" t="s">
        <v>78</v>
      </c>
      <c r="G14" s="48">
        <f>D14*G20</f>
        <v>5</v>
      </c>
      <c r="H14" s="48">
        <f>D14*H20</f>
        <v>10</v>
      </c>
      <c r="I14" s="49">
        <f>D14*I20</f>
        <v>15</v>
      </c>
      <c r="J14" s="50">
        <f>D14*J20</f>
        <v>20</v>
      </c>
      <c r="K14" s="51">
        <f>D14*K20</f>
        <v>25</v>
      </c>
      <c r="M14" s="45">
        <v>5</v>
      </c>
      <c r="N14" s="47" t="s">
        <v>77</v>
      </c>
      <c r="O14" s="227" t="s">
        <v>78</v>
      </c>
      <c r="P14" s="52" t="s">
        <v>79</v>
      </c>
      <c r="Q14" s="52" t="s">
        <v>79</v>
      </c>
      <c r="R14" s="53" t="s">
        <v>79</v>
      </c>
      <c r="S14" s="53" t="s">
        <v>79</v>
      </c>
      <c r="T14" s="53" t="s">
        <v>79</v>
      </c>
    </row>
    <row r="15" spans="2:20" ht="38.25" x14ac:dyDescent="0.25">
      <c r="B15" s="46">
        <v>0.3</v>
      </c>
      <c r="C15" s="46">
        <v>0.5</v>
      </c>
      <c r="D15" s="45">
        <v>4</v>
      </c>
      <c r="E15" s="47" t="s">
        <v>80</v>
      </c>
      <c r="F15" s="225"/>
      <c r="G15" s="54">
        <f>D15*G20</f>
        <v>4</v>
      </c>
      <c r="H15" s="48">
        <f>D15*H20</f>
        <v>8</v>
      </c>
      <c r="I15" s="55">
        <f>D15*I20</f>
        <v>12</v>
      </c>
      <c r="J15" s="56">
        <f>D15*J20</f>
        <v>16</v>
      </c>
      <c r="K15" s="57">
        <f>D15*K20</f>
        <v>20</v>
      </c>
      <c r="M15" s="45">
        <v>4</v>
      </c>
      <c r="N15" s="47" t="s">
        <v>80</v>
      </c>
      <c r="O15" s="228"/>
      <c r="P15" s="58" t="s">
        <v>81</v>
      </c>
      <c r="Q15" s="52" t="s">
        <v>82</v>
      </c>
      <c r="R15" s="52" t="s">
        <v>79</v>
      </c>
      <c r="S15" s="53" t="s">
        <v>79</v>
      </c>
      <c r="T15" s="53" t="s">
        <v>79</v>
      </c>
    </row>
    <row r="16" spans="2:20" ht="38.25" x14ac:dyDescent="0.25">
      <c r="B16" s="46">
        <v>0.1</v>
      </c>
      <c r="C16" s="46">
        <v>0.3</v>
      </c>
      <c r="D16" s="45">
        <v>3</v>
      </c>
      <c r="E16" s="47" t="s">
        <v>83</v>
      </c>
      <c r="F16" s="225"/>
      <c r="G16" s="59">
        <f>D16*G20</f>
        <v>3</v>
      </c>
      <c r="H16" s="60">
        <f>D16*H20</f>
        <v>6</v>
      </c>
      <c r="I16" s="55">
        <f>D16*I20</f>
        <v>9</v>
      </c>
      <c r="J16" s="56">
        <f>D16*J20</f>
        <v>12</v>
      </c>
      <c r="K16" s="57">
        <f>D16*K20</f>
        <v>15</v>
      </c>
      <c r="M16" s="45">
        <v>3</v>
      </c>
      <c r="N16" s="47" t="s">
        <v>83</v>
      </c>
      <c r="O16" s="228"/>
      <c r="P16" s="61" t="s">
        <v>81</v>
      </c>
      <c r="Q16" s="58" t="s">
        <v>81</v>
      </c>
      <c r="R16" s="52" t="s">
        <v>82</v>
      </c>
      <c r="S16" s="53" t="s">
        <v>79</v>
      </c>
      <c r="T16" s="53" t="s">
        <v>79</v>
      </c>
    </row>
    <row r="17" spans="2:20" ht="38.25" x14ac:dyDescent="0.25">
      <c r="B17" s="46">
        <v>0.03</v>
      </c>
      <c r="C17" s="46">
        <v>0.1</v>
      </c>
      <c r="D17" s="45">
        <v>2</v>
      </c>
      <c r="E17" s="47" t="s">
        <v>84</v>
      </c>
      <c r="F17" s="225"/>
      <c r="G17" s="59">
        <f>D17*G20</f>
        <v>2</v>
      </c>
      <c r="H17" s="62">
        <f>D17*H20</f>
        <v>4</v>
      </c>
      <c r="I17" s="63">
        <f>D17*I20</f>
        <v>6</v>
      </c>
      <c r="J17" s="55">
        <f>D17*J20</f>
        <v>8</v>
      </c>
      <c r="K17" s="56">
        <f>D17*K20</f>
        <v>10</v>
      </c>
      <c r="M17" s="45">
        <v>2</v>
      </c>
      <c r="N17" s="47" t="s">
        <v>84</v>
      </c>
      <c r="O17" s="228"/>
      <c r="P17" s="61" t="s">
        <v>85</v>
      </c>
      <c r="Q17" s="61" t="s">
        <v>85</v>
      </c>
      <c r="R17" s="58" t="s">
        <v>81</v>
      </c>
      <c r="S17" s="52" t="s">
        <v>82</v>
      </c>
      <c r="T17" s="53" t="s">
        <v>79</v>
      </c>
    </row>
    <row r="18" spans="2:20" ht="38.25" x14ac:dyDescent="0.25">
      <c r="B18" s="46">
        <v>0</v>
      </c>
      <c r="C18" s="46">
        <v>0.03</v>
      </c>
      <c r="D18" s="45">
        <v>1</v>
      </c>
      <c r="E18" s="47" t="s">
        <v>86</v>
      </c>
      <c r="F18" s="226"/>
      <c r="G18" s="59">
        <f>D18*G20</f>
        <v>1</v>
      </c>
      <c r="H18" s="62">
        <f>D18*H20</f>
        <v>2</v>
      </c>
      <c r="I18" s="63">
        <f>D18*I20</f>
        <v>3</v>
      </c>
      <c r="J18" s="55">
        <f>D18*J20</f>
        <v>4</v>
      </c>
      <c r="K18" s="56">
        <f>D18*K20</f>
        <v>5</v>
      </c>
      <c r="M18" s="45">
        <v>1</v>
      </c>
      <c r="N18" s="47" t="s">
        <v>86</v>
      </c>
      <c r="O18" s="229"/>
      <c r="P18" s="61" t="s">
        <v>85</v>
      </c>
      <c r="Q18" s="61" t="s">
        <v>85</v>
      </c>
      <c r="R18" s="58" t="s">
        <v>81</v>
      </c>
      <c r="S18" s="52" t="s">
        <v>82</v>
      </c>
      <c r="T18" s="53" t="s">
        <v>79</v>
      </c>
    </row>
    <row r="19" spans="2:20" ht="15.75" x14ac:dyDescent="0.25">
      <c r="C19" s="230" t="s">
        <v>87</v>
      </c>
      <c r="D19" s="231"/>
      <c r="E19" s="231"/>
      <c r="F19" s="232"/>
      <c r="G19" s="47" t="s">
        <v>88</v>
      </c>
      <c r="H19" s="47" t="s">
        <v>89</v>
      </c>
      <c r="I19" s="47" t="s">
        <v>90</v>
      </c>
      <c r="J19" s="47" t="s">
        <v>91</v>
      </c>
      <c r="K19" s="47" t="s">
        <v>92</v>
      </c>
      <c r="P19" s="47" t="s">
        <v>88</v>
      </c>
      <c r="Q19" s="47" t="s">
        <v>89</v>
      </c>
      <c r="R19" s="47" t="s">
        <v>90</v>
      </c>
      <c r="S19" s="47" t="s">
        <v>91</v>
      </c>
      <c r="T19" s="47" t="s">
        <v>92</v>
      </c>
    </row>
    <row r="20" spans="2:20" ht="18" x14ac:dyDescent="0.25">
      <c r="C20" s="45"/>
      <c r="D20" s="216" t="s">
        <v>74</v>
      </c>
      <c r="E20" s="217"/>
      <c r="F20" s="218"/>
      <c r="G20" s="45">
        <v>1</v>
      </c>
      <c r="H20" s="45">
        <v>2</v>
      </c>
      <c r="I20" s="45">
        <v>3</v>
      </c>
      <c r="J20" s="45">
        <v>4</v>
      </c>
      <c r="K20" s="45">
        <v>5</v>
      </c>
      <c r="P20" s="45">
        <v>1</v>
      </c>
      <c r="Q20" s="45">
        <v>2</v>
      </c>
      <c r="R20" s="45">
        <v>3</v>
      </c>
      <c r="S20" s="45">
        <v>4</v>
      </c>
      <c r="T20" s="45">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30" t="s">
        <v>93</v>
      </c>
    </row>
    <row r="37" spans="2:2" x14ac:dyDescent="0.25">
      <c r="B37" s="30" t="s">
        <v>94</v>
      </c>
    </row>
    <row r="38" spans="2:2" x14ac:dyDescent="0.25">
      <c r="B38" s="30" t="s">
        <v>6</v>
      </c>
    </row>
    <row r="39" spans="2:2" x14ac:dyDescent="0.25">
      <c r="B39" s="30" t="s">
        <v>95</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86" zoomScaleNormal="86"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105</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13.25" customHeight="1" x14ac:dyDescent="0.25">
      <c r="A9" s="139">
        <v>1</v>
      </c>
      <c r="B9" s="142" t="str">
        <f>+[1]Identificacion!B4</f>
        <v>PLANEACION ESTRATEGICA</v>
      </c>
      <c r="C9" s="142"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42"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45" t="str">
        <f>+[1]Identificacion!E4</f>
        <v xml:space="preserve">
Incumplimiento de metas y objetivos institucionales</v>
      </c>
      <c r="F9" s="145" t="str">
        <f>+[1]Identificacion!F4</f>
        <v>1. Mala imagen institucional 
2. Recorte presupuestal para la siguiente vigencia 
3. Insatisfacción de los grupos de interés 
4. Reprocesos, desgaste administrativo.
5. Investigaciones disciplinales y fiscales.</v>
      </c>
      <c r="G9" s="139">
        <f>+[1]Probabilidad!E14</f>
        <v>3</v>
      </c>
      <c r="H9" s="139">
        <f>+'[1]Impacto '!D6</f>
        <v>4</v>
      </c>
      <c r="I9" s="23">
        <f>+G9*H9</f>
        <v>12</v>
      </c>
      <c r="J9" s="154" t="str">
        <f>IF(AND(I9&gt;=0,I9&lt;=4),'[1]Calificación de Riesgos'!$H$10,IF(I9&lt;7,'[1]Calificación de Riesgos'!$H$9,IF(I9&lt;11,'[1]Calificación de Riesgos'!$H$8,IF(I9&lt;=25,'[1]Calificación de Riesgos'!$H$7))))</f>
        <v>EXTREMA</v>
      </c>
      <c r="K9" s="151" t="s">
        <v>19</v>
      </c>
      <c r="L9" s="139">
        <v>1</v>
      </c>
      <c r="M9" s="139">
        <v>4</v>
      </c>
      <c r="N9" s="23">
        <f>+L9*M9</f>
        <v>4</v>
      </c>
      <c r="O9" s="148" t="str">
        <f>+'[1]Calificación de Riesgos'!H8</f>
        <v>ALTA</v>
      </c>
      <c r="P9" s="139" t="s">
        <v>6</v>
      </c>
      <c r="Q9" s="22" t="s">
        <v>18</v>
      </c>
      <c r="R9" s="24" t="s">
        <v>17</v>
      </c>
      <c r="S9" s="20">
        <v>43466</v>
      </c>
      <c r="T9" s="20">
        <v>43830</v>
      </c>
      <c r="U9" s="19" t="s">
        <v>3</v>
      </c>
      <c r="V9" s="18"/>
      <c r="W9" s="18"/>
      <c r="X9" s="18"/>
      <c r="Y9" s="18"/>
      <c r="Z9" s="18"/>
      <c r="AA9" s="18"/>
      <c r="AB9" s="18"/>
      <c r="AC9" s="18"/>
      <c r="AD9" s="18"/>
      <c r="AE9" s="18"/>
      <c r="AF9" s="18"/>
      <c r="AG9" s="18"/>
      <c r="AH9" s="18"/>
      <c r="AI9" s="18"/>
    </row>
    <row r="10" spans="1:35" s="17" customFormat="1" ht="78.75" customHeight="1" x14ac:dyDescent="0.25">
      <c r="A10" s="140"/>
      <c r="B10" s="143"/>
      <c r="C10" s="143"/>
      <c r="D10" s="143"/>
      <c r="E10" s="146"/>
      <c r="F10" s="146"/>
      <c r="G10" s="140"/>
      <c r="H10" s="140"/>
      <c r="I10" s="23"/>
      <c r="J10" s="155"/>
      <c r="K10" s="152"/>
      <c r="L10" s="140"/>
      <c r="M10" s="140"/>
      <c r="N10" s="23"/>
      <c r="O10" s="149"/>
      <c r="P10" s="140"/>
      <c r="Q10" s="22" t="s">
        <v>16</v>
      </c>
      <c r="R10" s="24" t="s">
        <v>15</v>
      </c>
      <c r="S10" s="20">
        <v>43466</v>
      </c>
      <c r="T10" s="20">
        <v>43830</v>
      </c>
      <c r="U10" s="19" t="s">
        <v>3</v>
      </c>
      <c r="V10" s="18"/>
      <c r="W10" s="18"/>
      <c r="X10" s="18"/>
      <c r="Y10" s="18"/>
      <c r="Z10" s="18"/>
      <c r="AA10" s="18"/>
      <c r="AB10" s="18"/>
      <c r="AC10" s="18"/>
      <c r="AD10" s="18"/>
      <c r="AE10" s="18"/>
      <c r="AF10" s="18"/>
      <c r="AG10" s="18"/>
      <c r="AH10" s="18"/>
      <c r="AI10" s="18"/>
    </row>
    <row r="11" spans="1:35" s="17" customFormat="1" ht="78.75" customHeight="1" x14ac:dyDescent="0.25">
      <c r="A11" s="140"/>
      <c r="B11" s="143"/>
      <c r="C11" s="143"/>
      <c r="D11" s="143"/>
      <c r="E11" s="146"/>
      <c r="F11" s="146"/>
      <c r="G11" s="140"/>
      <c r="H11" s="140"/>
      <c r="I11" s="23"/>
      <c r="J11" s="155"/>
      <c r="K11" s="152"/>
      <c r="L11" s="140"/>
      <c r="M11" s="140"/>
      <c r="N11" s="23"/>
      <c r="O11" s="149"/>
      <c r="P11" s="140"/>
      <c r="Q11" s="22" t="s">
        <v>14</v>
      </c>
      <c r="R11" s="24" t="s">
        <v>13</v>
      </c>
      <c r="S11" s="20">
        <v>43466</v>
      </c>
      <c r="T11" s="20">
        <v>43830</v>
      </c>
      <c r="U11" s="19" t="s">
        <v>3</v>
      </c>
      <c r="V11" s="18"/>
      <c r="W11" s="18"/>
      <c r="X11" s="18"/>
      <c r="Y11" s="18"/>
      <c r="Z11" s="18"/>
      <c r="AA11" s="18"/>
      <c r="AB11" s="18"/>
      <c r="AC11" s="18"/>
      <c r="AD11" s="18"/>
      <c r="AE11" s="18"/>
      <c r="AF11" s="18"/>
      <c r="AG11" s="18"/>
      <c r="AH11" s="18"/>
      <c r="AI11" s="18"/>
    </row>
    <row r="12" spans="1:35" s="17" customFormat="1" ht="78.75" customHeight="1" x14ac:dyDescent="0.25">
      <c r="A12" s="141"/>
      <c r="B12" s="144"/>
      <c r="C12" s="144"/>
      <c r="D12" s="144"/>
      <c r="E12" s="147"/>
      <c r="F12" s="147"/>
      <c r="G12" s="141"/>
      <c r="H12" s="141"/>
      <c r="I12" s="23"/>
      <c r="J12" s="156"/>
      <c r="K12" s="153"/>
      <c r="L12" s="141"/>
      <c r="M12" s="141"/>
      <c r="N12" s="23"/>
      <c r="O12" s="150"/>
      <c r="P12" s="141"/>
      <c r="Q12" s="22" t="s">
        <v>12</v>
      </c>
      <c r="R12" s="24" t="s">
        <v>11</v>
      </c>
      <c r="S12" s="20">
        <v>43525</v>
      </c>
      <c r="T12" s="20">
        <v>43738</v>
      </c>
      <c r="U12" s="19" t="s">
        <v>3</v>
      </c>
      <c r="V12" s="18"/>
      <c r="W12" s="18"/>
      <c r="X12" s="18"/>
      <c r="Y12" s="18"/>
      <c r="Z12" s="18"/>
      <c r="AA12" s="18"/>
      <c r="AB12" s="18"/>
      <c r="AC12" s="18"/>
      <c r="AD12" s="18"/>
      <c r="AE12" s="18"/>
      <c r="AF12" s="18"/>
      <c r="AG12" s="18"/>
      <c r="AH12" s="18"/>
      <c r="AI12" s="18"/>
    </row>
    <row r="13" spans="1:35" s="17" customFormat="1" ht="192" customHeight="1" x14ac:dyDescent="0.25">
      <c r="A13" s="23">
        <v>2</v>
      </c>
      <c r="B13" s="22" t="str">
        <f>+[1]Identificacion!B5</f>
        <v>PLANEACION ESTRATEGICA</v>
      </c>
      <c r="C13" s="22"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22"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8" t="str">
        <f>+[1]Identificacion!E5</f>
        <v xml:space="preserve">Incumplimiento en los tiempos establecidos para el registro, actualización y seguimiento a los proyectos de inversión </v>
      </c>
      <c r="F13" s="18" t="str">
        <f>+[1]Identificacion!F5</f>
        <v>1. Sanciones por no cumplimiento de los cronogramas y lineamientos establecidos. 
2. Desfinanciamiento para la ejecución de las  metas y productos establecidas.
3. No contar con información en tiempo real de la ejecución de los proyectos.</v>
      </c>
      <c r="G13" s="23">
        <f>+[1]Probabilidad!E15</f>
        <v>3</v>
      </c>
      <c r="H13" s="23">
        <f>+'[1]Impacto '!D7</f>
        <v>4</v>
      </c>
      <c r="I13" s="23">
        <f>+G13*H13</f>
        <v>12</v>
      </c>
      <c r="J13" s="64" t="str">
        <f>IF(AND(I13&gt;=0,I13&lt;=4),'[1]Calificación de Riesgos'!$H$10,IF(I13&lt;7,'[1]Calificación de Riesgos'!$H$9,IF(I13&lt;11,'[1]Calificación de Riesgos'!$H$8,IF(I13&lt;=25,'[1]Calificación de Riesgos'!$H$7))))</f>
        <v>EXTREMA</v>
      </c>
      <c r="K13" s="18" t="s">
        <v>10</v>
      </c>
      <c r="L13" s="23">
        <v>1</v>
      </c>
      <c r="M13" s="23">
        <v>4</v>
      </c>
      <c r="N13" s="23">
        <f>+L13*M13</f>
        <v>4</v>
      </c>
      <c r="O13" s="65" t="str">
        <f>+'[1]Calificación de Riesgos'!H8</f>
        <v>ALTA</v>
      </c>
      <c r="P13" s="18" t="s">
        <v>6</v>
      </c>
      <c r="Q13" s="22" t="s">
        <v>9</v>
      </c>
      <c r="R13" s="24" t="s">
        <v>8</v>
      </c>
      <c r="S13" s="20">
        <v>43466</v>
      </c>
      <c r="T13" s="20">
        <v>43830</v>
      </c>
      <c r="U13" s="19" t="s">
        <v>3</v>
      </c>
      <c r="V13" s="18"/>
      <c r="W13" s="18"/>
      <c r="X13" s="18"/>
      <c r="Y13" s="18"/>
      <c r="Z13" s="18"/>
      <c r="AA13" s="18"/>
      <c r="AB13" s="18"/>
      <c r="AC13" s="18"/>
      <c r="AD13" s="18"/>
      <c r="AE13" s="18"/>
      <c r="AF13" s="18"/>
      <c r="AG13" s="18"/>
      <c r="AH13" s="18"/>
      <c r="AI13" s="18"/>
    </row>
    <row r="14" spans="1:35" s="17" customFormat="1" ht="164.25" customHeight="1" x14ac:dyDescent="0.25">
      <c r="A14" s="23">
        <v>3</v>
      </c>
      <c r="B14" s="22" t="str">
        <f>+[1]Identificacion!B6</f>
        <v>PLANEACION ESTRATEGICA</v>
      </c>
      <c r="C14" s="22"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4" s="22"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4" s="18" t="str">
        <f>+[1]Identificacion!E6</f>
        <v>Deficiencias en el ciclo de la  mejora continua de los procesos de la Entidad</v>
      </c>
      <c r="F14" s="18" t="str">
        <f>+[1]Identificacion!F6</f>
        <v>1. Hallazgos por parte de los órganos de control 
2. Investigaciones por parte de los entes de control 
3. Auditoria Internas sin efectividad 
4. Perdida de imagen institucional</v>
      </c>
      <c r="G14" s="23">
        <f>+[1]Probabilidad!E16</f>
        <v>3</v>
      </c>
      <c r="H14" s="23">
        <f>+'[1]Impacto '!D8</f>
        <v>3</v>
      </c>
      <c r="I14" s="23">
        <f>+G14*H14</f>
        <v>9</v>
      </c>
      <c r="J14" s="65" t="str">
        <f>IF(AND(I14&gt;=0,I14&lt;=4),'[1]Calificación de Riesgos'!$H$10,IF(I14&lt;7,'[1]Calificación de Riesgos'!$H$9,IF(I14&lt;11,'[1]Calificación de Riesgos'!$H$8,IF(I14&lt;=25,'[1]Calificación de Riesgos'!$H$7))))</f>
        <v>ALTA</v>
      </c>
      <c r="K14" s="22" t="s">
        <v>7</v>
      </c>
      <c r="L14" s="23">
        <v>1</v>
      </c>
      <c r="M14" s="23">
        <v>3</v>
      </c>
      <c r="N14" s="23">
        <f>+L14*M14</f>
        <v>3</v>
      </c>
      <c r="O14" s="65" t="str">
        <f>+'[1]Calificación de Riesgos'!H8</f>
        <v>ALTA</v>
      </c>
      <c r="P14" s="18" t="s">
        <v>6</v>
      </c>
      <c r="Q14" s="22" t="s">
        <v>5</v>
      </c>
      <c r="R14" s="21" t="s">
        <v>4</v>
      </c>
      <c r="S14" s="20">
        <v>43466</v>
      </c>
      <c r="T14" s="20">
        <v>43830</v>
      </c>
      <c r="U14" s="19" t="s">
        <v>3</v>
      </c>
      <c r="V14" s="18"/>
      <c r="W14" s="18"/>
      <c r="X14" s="18"/>
      <c r="Y14" s="18"/>
      <c r="Z14" s="18"/>
      <c r="AA14" s="18"/>
      <c r="AB14" s="18"/>
      <c r="AC14" s="18"/>
      <c r="AD14" s="18"/>
      <c r="AE14" s="18"/>
      <c r="AF14" s="18"/>
      <c r="AG14" s="18"/>
      <c r="AH14" s="18"/>
      <c r="AI14" s="18"/>
    </row>
  </sheetData>
  <mergeCells count="24">
    <mergeCell ref="A1:U5"/>
    <mergeCell ref="G9:G12"/>
    <mergeCell ref="B9:B12"/>
    <mergeCell ref="C9:C12"/>
    <mergeCell ref="D9:D12"/>
    <mergeCell ref="E9:E12"/>
    <mergeCell ref="F9:F12"/>
    <mergeCell ref="Q6:U7"/>
    <mergeCell ref="A9:A12"/>
    <mergeCell ref="P9:P12"/>
    <mergeCell ref="O9:O12"/>
    <mergeCell ref="M9:M12"/>
    <mergeCell ref="L9:L12"/>
    <mergeCell ref="K9:K12"/>
    <mergeCell ref="J9:J12"/>
    <mergeCell ref="H9:H12"/>
    <mergeCell ref="AB6:AI7"/>
    <mergeCell ref="G7:J7"/>
    <mergeCell ref="L7:M7"/>
    <mergeCell ref="O7:P7"/>
    <mergeCell ref="A6:F7"/>
    <mergeCell ref="G6:J6"/>
    <mergeCell ref="L6:P6"/>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NOT(ISERROR(SEARCH('C:\PLANEACIÓN 2019\RIESGOS 2019\PLANEACIÓN ESTRATEGICA\[Mapa de Riesgos Gestion Planeacion Estrategica 2019 FINAL.xlsx]Calificación de Riesgos'!#REF!,J9)))</xm:f>
            <xm:f>'C:\PLANEACIÓN 2019\RIESGOS 2019\PLANEACIÓN ESTRATEGICA\[Mapa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NOT(ISERROR(SEARCH('C:\PLANEACIÓN 2019\RIESGOS 2019\PLANEACIÓN ESTRATEGICA\[Mapa de Riesgos Gestion Planeacion Estrategica 2019 FINAL.xlsx]Calificación de Riesgos'!#REF!,J9)))</xm:f>
            <xm:f>'C:\PLANEACIÓN 2019\RIESGOS 2019\PLANEACIÓN ESTRATEGICA\[Mapa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NOT(ISERROR(SEARCH('C:\PLANEACIÓN 2019\RIESGOS 2019\PLANEACIÓN ESTRATEGICA\[Mapa de Riesgos Gestion Planeacion Estrategica 2019 FINAL.xlsx]Calificación de Riesgos'!#REF!,J9)))</xm:f>
            <xm:f>'C:\PLANEACIÓN 2019\RIESGOS 2019\PLANEACIÓN ESTRATEGICA\[Mapa de Riesgos Gestion Planeacion Estrategica 2019 FINAL.xlsx]Calificación de Riesgos'!#REF!</xm:f>
            <x14:dxf/>
          </x14:cfRule>
          <x14:cfRule type="containsText" priority="9" operator="containsText" id="{256F5868-FE57-4B7C-9BCE-8064C39AE450}">
            <xm:f>NOT(ISERROR(SEARCH('C:\PLANEACIÓN 2019\RIESGOS 2019\PLANEACIÓN ESTRATEGICA\[Mapa de Riesgos Gestion Planeacion Estrategica 2019 FINAL.xlsx]Calificación de Riesgos'!#REF!,J9)))</xm:f>
            <xm:f>'C:\PLANEACIÓN 2019\RIESGOS 2019\PLANEACIÓN ESTRATEGICA\[Mapa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NOT(ISERROR(SEARCH('C:\PLANEACIÓN 2019\RIESGOS 2019\PLANEACIÓN ESTRATEGICA\[Mapa de Riesgos Gestion Planeacion Estrategica 2019 FINAL.xlsx]Calificación de Riesgos'!#REF!,J9)))</xm:f>
            <xm:f>'C:\PLANEACIÓN 2019\RIESGOS 2019\PLANEACIÓN ESTRATEGICA\[Mapa de Riesgos Gestion Planeacion Estrategica 2019 FINAL.xlsx]Calificación de Riesgos'!#REF!</xm:f>
            <x14:dxf>
              <fill>
                <patternFill>
                  <bgColor rgb="FF00B050"/>
                </patternFill>
              </fill>
            </x14:dxf>
          </x14:cfRule>
          <xm:sqref>J9 J13:J14</xm:sqref>
        </x14:conditionalFormatting>
        <x14:conditionalFormatting xmlns:xm="http://schemas.microsoft.com/office/excel/2006/main">
          <x14:cfRule type="containsText" priority="1" operator="containsText" id="{30F64733-0EF8-4CFA-90DE-B7F9683512B2}">
            <xm:f>NOT(ISERROR(SEARCH('C:\PLANEACIÓN 2019\RIESGOS 2019\PLANEACIÓN ESTRATEGICA\[Mapa de Riesgos Gestion Planeacion Estrategica 2019 FINAL.xlsx]Calificación de Riesgos'!#REF!,O9)))</xm:f>
            <xm:f>'C:\PLANEACIÓN 2019\RIESGOS 2019\PLANEACIÓN ESTRATEGICA\[Mapa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NOT(ISERROR(SEARCH('C:\PLANEACIÓN 2019\RIESGOS 2019\PLANEACIÓN ESTRATEGICA\[Mapa de Riesgos Gestion Planeacion Estrategica 2019 FINAL.xlsx]Calificación de Riesgos'!#REF!,O9)))</xm:f>
            <xm:f>'C:\PLANEACIÓN 2019\RIESGOS 2019\PLANEACIÓN ESTRATEGICA\[Mapa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NOT(ISERROR(SEARCH('C:\PLANEACIÓN 2019\RIESGOS 2019\PLANEACIÓN ESTRATEGICA\[Mapa de Riesgos Gestion Planeacion Estrategica 2019 FINAL.xlsx]Calificación de Riesgos'!#REF!,O9)))</xm:f>
            <xm:f>'C:\PLANEACIÓN 2019\RIESGOS 2019\PLANEACIÓN ESTRATEGICA\[Mapa de Riesgos Gestion Planeacion Estrategica 2019 FINAL.xlsx]Calificación de Riesgos'!#REF!</xm:f>
            <x14:dxf/>
          </x14:cfRule>
          <x14:cfRule type="containsText" priority="4" operator="containsText" id="{FFAA23CE-E30C-4C7E-A459-B06E431AC659}">
            <xm:f>NOT(ISERROR(SEARCH('C:\PLANEACIÓN 2019\RIESGOS 2019\PLANEACIÓN ESTRATEGICA\[Mapa de Riesgos Gestion Planeacion Estrategica 2019 FINAL.xlsx]Calificación de Riesgos'!#REF!,O9)))</xm:f>
            <xm:f>'C:\PLANEACIÓN 2019\RIESGOS 2019\PLANEACIÓN ESTRATEGICA\[Mapa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NOT(ISERROR(SEARCH('C:\PLANEACIÓN 2019\RIESGOS 2019\PLANEACIÓN ESTRATEGICA\[Mapa de Riesgos Gestion Planeacion Estrategica 2019 FINAL.xlsx]Calificación de Riesgos'!#REF!,O9)))</xm:f>
            <xm:f>'C:\PLANEACIÓN 2019\RIESGOS 2019\PLANEACIÓN ESTRATEGICA\[Mapa de Riesgos Gestion Planeacion Estrategica 2019 FINAL.xlsx]Calificación de Riesgos'!#REF!</xm:f>
            <x14:dxf>
              <fill>
                <patternFill>
                  <bgColor rgb="FF00B050"/>
                </patternFill>
              </fill>
            </x14:dxf>
          </x14:cfRule>
          <xm:sqref>O9 O13:O14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'[1]Calificación de Riesgos'!#REF!</xm:f>
          </x14:formula1>
          <xm:sqref>P9 P13:P14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89" zoomScaleNormal="89" workbookViewId="0">
      <selection activeCell="A6" sqref="A6:F7"/>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448</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7"/>
      <c r="B5" s="157"/>
      <c r="C5" s="157"/>
      <c r="D5" s="157"/>
      <c r="E5" s="157"/>
      <c r="F5" s="157"/>
      <c r="G5" s="157"/>
      <c r="H5" s="157"/>
      <c r="I5" s="157"/>
      <c r="J5" s="157"/>
      <c r="K5" s="157"/>
      <c r="L5" s="157"/>
      <c r="M5" s="157"/>
      <c r="N5" s="157"/>
      <c r="O5" s="157"/>
      <c r="P5" s="157"/>
      <c r="Q5" s="157"/>
      <c r="R5" s="157"/>
      <c r="S5" s="157"/>
      <c r="T5" s="157"/>
      <c r="U5" s="157"/>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9" x14ac:dyDescent="0.25">
      <c r="A9" s="23">
        <v>1</v>
      </c>
      <c r="B9" s="22" t="str">
        <f>+[3]Identificacion!B4</f>
        <v>EVALUACIÓN, CONTROL Y MEJORA</v>
      </c>
      <c r="C9" s="22" t="str">
        <f>+[3]Identificacion!C4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2" t="str">
        <f>+[3]Identificacion!D4</f>
        <v xml:space="preserve">1. Inoportunidad en el suministro de la información por parte de los procesos/dependencias.
2. Desconocimiento de la importancia del control interno en el apoyo a la gestión      
3. Fuentes de información primaria desactualizada </v>
      </c>
      <c r="E9" s="18" t="str">
        <f>+[3]Identificacion!E4</f>
        <v>Incumplimiento de los términos legales para la presentación de informes de ley</v>
      </c>
      <c r="F9" s="18" t="str">
        <f>+[3]Identificacion!F4</f>
        <v>1. Sanciones pecuniarias y responsabilidades administrativas y  disciplinarias. 
2. Pérdida de imagen institucional</v>
      </c>
      <c r="G9" s="23">
        <f>+[3]Probabilidad!E14</f>
        <v>2</v>
      </c>
      <c r="H9" s="23">
        <f>+'[3]Impacto '!D6</f>
        <v>4</v>
      </c>
      <c r="I9" s="23">
        <f t="shared" ref="I9:I11" si="0">+G9*H9</f>
        <v>8</v>
      </c>
      <c r="J9" s="65" t="str">
        <f>IF(AND(I9&gt;=0,I9&lt;=4),'[3]Calificación de Riesgos'!$H$10,IF(I9&lt;7,'[3]Calificación de Riesgos'!$H$9,IF(I9&lt;13,'[3]Calificación de Riesgos'!$H$8,IF(I9&lt;=25,'[3]Calificación de Riesgos'!$H$7))))</f>
        <v>ALTA</v>
      </c>
      <c r="K9" s="66" t="s">
        <v>96</v>
      </c>
      <c r="L9" s="23">
        <v>1</v>
      </c>
      <c r="M9" s="23">
        <v>3</v>
      </c>
      <c r="N9" s="23">
        <f>+L9*M9</f>
        <v>3</v>
      </c>
      <c r="O9" s="71" t="str">
        <f>+'[3]Calificación de Riesgos'!H9</f>
        <v>MODERADA</v>
      </c>
      <c r="P9" s="18" t="s">
        <v>6</v>
      </c>
      <c r="Q9" s="67" t="s">
        <v>97</v>
      </c>
      <c r="R9" s="21" t="s">
        <v>98</v>
      </c>
      <c r="S9" s="20">
        <v>43496</v>
      </c>
      <c r="T9" s="20">
        <v>43814</v>
      </c>
      <c r="U9" s="19" t="s">
        <v>99</v>
      </c>
      <c r="V9" s="18"/>
      <c r="W9" s="18"/>
      <c r="X9" s="18"/>
      <c r="Y9" s="18"/>
      <c r="Z9" s="18"/>
      <c r="AA9" s="18"/>
      <c r="AB9" s="18"/>
      <c r="AC9" s="18"/>
      <c r="AD9" s="18"/>
      <c r="AE9" s="18"/>
      <c r="AF9" s="18"/>
      <c r="AG9" s="18"/>
      <c r="AH9" s="18"/>
      <c r="AI9" s="18"/>
    </row>
    <row r="10" spans="1:35" s="17" customFormat="1" ht="115.5" x14ac:dyDescent="0.25">
      <c r="A10" s="23">
        <v>2</v>
      </c>
      <c r="B10" s="22" t="str">
        <f>+[3]Identificacion!B5</f>
        <v>EVALUACIÓN, CONTROL Y MEJORA</v>
      </c>
      <c r="C10" s="22" t="str">
        <f>+[3]Identificacion!C5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2" t="str">
        <f>+[3]Identificacion!D5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8" t="str">
        <f>+[3]Identificacion!E5</f>
        <v>Incumplimiento del Plan Anual de Auditorías.</v>
      </c>
      <c r="F10" s="18" t="str">
        <f>+[3]Identificacion!F5</f>
        <v>1. Posible materialización de riesgos en los procesos.
2. Incumplimiento de metas/indicadores establecidas en el POA para el proceso de Evaluación, control y Mejora.</v>
      </c>
      <c r="G10" s="23">
        <f>+[3]Probabilidad!E15</f>
        <v>2</v>
      </c>
      <c r="H10" s="23">
        <f>+'[3]Impacto '!D7</f>
        <v>4</v>
      </c>
      <c r="I10" s="23">
        <f t="shared" si="0"/>
        <v>8</v>
      </c>
      <c r="J10" s="65" t="str">
        <f>IF(AND(I10&gt;=0,I10&lt;=4),'[3]Calificación de Riesgos'!$H$10,IF(I10&lt;7,'[3]Calificación de Riesgos'!$H$9,IF(I10&lt;13,'[3]Calificación de Riesgos'!$H$8,IF(I10&lt;=25,'[3]Calificación de Riesgos'!$H$7))))</f>
        <v>ALTA</v>
      </c>
      <c r="K10" s="66" t="s">
        <v>100</v>
      </c>
      <c r="L10" s="23">
        <v>1</v>
      </c>
      <c r="M10" s="23">
        <v>3</v>
      </c>
      <c r="N10" s="23">
        <f t="shared" ref="N10:N11" si="1">+L10*M10</f>
        <v>3</v>
      </c>
      <c r="O10" s="71" t="str">
        <f>+'[3]Calificación de Riesgos'!H9</f>
        <v>MODERADA</v>
      </c>
      <c r="P10" s="18" t="s">
        <v>6</v>
      </c>
      <c r="Q10" s="67" t="s">
        <v>101</v>
      </c>
      <c r="R10" s="21" t="s">
        <v>102</v>
      </c>
      <c r="S10" s="20">
        <v>43496</v>
      </c>
      <c r="T10" s="20">
        <v>43814</v>
      </c>
      <c r="U10" s="19" t="s">
        <v>99</v>
      </c>
      <c r="V10" s="18"/>
      <c r="W10" s="18"/>
      <c r="X10" s="18"/>
      <c r="Y10" s="18"/>
      <c r="Z10" s="18"/>
      <c r="AA10" s="18"/>
      <c r="AB10" s="18"/>
      <c r="AC10" s="18"/>
      <c r="AD10" s="18"/>
      <c r="AE10" s="18"/>
      <c r="AF10" s="18"/>
      <c r="AG10" s="18"/>
      <c r="AH10" s="18"/>
      <c r="AI10" s="18"/>
    </row>
    <row r="11" spans="1:35" ht="115.5" x14ac:dyDescent="0.3">
      <c r="A11" s="23">
        <v>3</v>
      </c>
      <c r="B11" s="22" t="str">
        <f>+[3]Identificacion!B6</f>
        <v>EVALUACIÓN, CONTROL Y MEJORA</v>
      </c>
      <c r="C11" s="22" t="str">
        <f>+[3]Identificacion!C6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2" t="str">
        <f>+[3]Identificacion!D6</f>
        <v>1. Desconocimiento del procedimiento para la elaboración de planes de mejoramiento.
2. Falta de autocontrol por parte de los procesos.</v>
      </c>
      <c r="E11" s="18" t="str">
        <f>+[3]Identificacion!E6</f>
        <v>Deficiencias en el ciclo de la  mejora continua de los procesos de la Entidad</v>
      </c>
      <c r="F11" s="18" t="str">
        <f>+[3]Identificacion!F6</f>
        <v>1. Hallazgos por parte de los órganos de control 
3. Auditoria Internas sin efectividad 
4. Perdida de imagen institucional</v>
      </c>
      <c r="G11" s="23">
        <f>+[3]Probabilidad!E16</f>
        <v>3</v>
      </c>
      <c r="H11" s="23">
        <f>+'[3]Impacto '!D8</f>
        <v>4</v>
      </c>
      <c r="I11" s="23">
        <f t="shared" si="0"/>
        <v>12</v>
      </c>
      <c r="J11" s="65" t="str">
        <f>IF(AND(I11&gt;=0,I11&lt;=4),'[3]Calificación de Riesgos'!$H$10,IF(I11&lt;7,'[3]Calificación de Riesgos'!$H$9,IF(I11&lt;13,'[3]Calificación de Riesgos'!$H$8,IF(I11&lt;=25,'[3]Calificación de Riesgos'!$H$7))))</f>
        <v>ALTA</v>
      </c>
      <c r="K11" s="22" t="s">
        <v>7</v>
      </c>
      <c r="L11" s="23">
        <v>1</v>
      </c>
      <c r="M11" s="23">
        <v>3</v>
      </c>
      <c r="N11" s="23">
        <f t="shared" si="1"/>
        <v>3</v>
      </c>
      <c r="O11" s="65" t="str">
        <f>+'[3]Calificación de Riesgos'!H8</f>
        <v>ALTA</v>
      </c>
      <c r="P11" s="18" t="s">
        <v>6</v>
      </c>
      <c r="Q11" s="22" t="s">
        <v>103</v>
      </c>
      <c r="R11" s="21" t="s">
        <v>104</v>
      </c>
      <c r="S11" s="20">
        <v>43466</v>
      </c>
      <c r="T11" s="20">
        <v>43830</v>
      </c>
      <c r="U11" s="19" t="s">
        <v>99</v>
      </c>
      <c r="V11" s="18"/>
      <c r="W11" s="18"/>
      <c r="X11" s="18"/>
      <c r="Y11" s="18"/>
      <c r="Z11" s="18"/>
      <c r="AA11" s="18"/>
      <c r="AB11" s="18"/>
      <c r="AC11" s="18"/>
      <c r="AD11" s="18"/>
      <c r="AE11" s="18"/>
      <c r="AF11" s="18"/>
      <c r="AG11" s="18"/>
      <c r="AH11" s="18"/>
      <c r="AI11"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NOT(ISERROR(SEARCH('C:\PLANEACIÓN 2019\RIESGOS 2019\VERSIONES FINALES RIESGOS GESTION 2019\[Mapa Riesgos Gestion Evaluacion control y mejora 2019 Final.xlsx]Calificación de Riesgos'!#REF!,J9)))</xm:f>
            <xm:f>'C:\PLANEACIÓN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NOT(ISERROR(SEARCH('C:\PLANEACIÓN 2019\RIESGOS 2019\VERSIONES FINALES RIESGOS GESTION 2019\[Mapa Riesgos Gestion Evaluacion control y mejora 2019 Final.xlsx]Calificación de Riesgos'!#REF!,J9)))</xm:f>
            <xm:f>'C:\PLANEACIÓN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NOT(ISERROR(SEARCH('C:\PLANEACIÓN 2019\RIESGOS 2019\VERSIONES FINALES RIESGOS GESTION 2019\[Mapa Riesgos Gestion Evaluacion control y mejora 2019 Final.xlsx]Calificación de Riesgos'!#REF!,J9)))</xm:f>
            <xm:f>'C:\PLANEACIÓN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NOT(ISERROR(SEARCH('C:\PLANEACIÓN 2019\RIESGOS 2019\VERSIONES FINALES RIESGOS GESTION 2019\[Mapa Riesgos Gestion Evaluacion control y mejora 2019 Final.xlsx]Calificación de Riesgos'!#REF!,J9)))</xm:f>
            <xm:f>'C:\PLANEACIÓN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NOT(ISERROR(SEARCH('C:\PLANEACIÓN 2019\RIESGOS 2019\VERSIONES FINALES RIESGOS GESTION 2019\[Mapa Riesgos Gestion Evaluacion control y mejora 2019 Final.xlsx]Calificación de Riesgos'!#REF!,J9)))</xm:f>
            <xm:f>'C:\PLANEACIÓN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NOT(ISERROR(SEARCH('C:\PLANEACIÓN 2019\RIESGOS 2019\VERSIONES FINALES RIESGOS GESTION 2019\[Mapa Riesgos Gestion Evaluacion control y mejora 2019 Final.xlsx]Calificación de Riesgos'!#REF!,J11)))</xm:f>
            <xm:f>'C:\PLANEACIÓN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NOT(ISERROR(SEARCH('C:\PLANEACIÓN 2019\RIESGOS 2019\VERSIONES FINALES RIESGOS GESTION 2019\[Mapa Riesgos Gestion Evaluacion control y mejora 2019 Final.xlsx]Calificación de Riesgos'!#REF!,J11)))</xm:f>
            <xm:f>'C:\PLANEACIÓN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NOT(ISERROR(SEARCH('C:\PLANEACIÓN 2019\RIESGOS 2019\VERSIONES FINALES RIESGOS GESTION 2019\[Mapa Riesgos Gestion Evaluacion control y mejora 2019 Final.xlsx]Calificación de Riesgos'!#REF!,J11)))</xm:f>
            <xm:f>'C:\PLANEACIÓN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NOT(ISERROR(SEARCH('C:\PLANEACIÓN 2019\RIESGOS 2019\VERSIONES FINALES RIESGOS GESTION 2019\[Mapa Riesgos Gestion Evaluacion control y mejora 2019 Final.xlsx]Calificación de Riesgos'!#REF!,J11)))</xm:f>
            <xm:f>'C:\PLANEACIÓN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NOT(ISERROR(SEARCH('C:\PLANEACIÓN 2019\RIESGOS 2019\VERSIONES FINALES RIESGOS GESTION 2019\[Mapa Riesgos Gestion Evaluacion control y mejora 2019 Final.xlsx]Calificación de Riesgos'!#REF!,J11)))</xm:f>
            <xm:f>'C:\PLANEACIÓN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NOT(ISERROR(SEARCH('C:\PLANEACIÓN 2019\RIESGOS 2019\VERSIONES FINALES RIESGOS GESTION 2019\[Mapa Riesgos Gestion Evaluacion control y mejora 2019 Final.xlsx]Calificación de Riesgos'!#REF!,O11)))</xm:f>
            <xm:f>'C:\PLANEACIÓN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NOT(ISERROR(SEARCH('C:\PLANEACIÓN 2019\RIESGOS 2019\VERSIONES FINALES RIESGOS GESTION 2019\[Mapa Riesgos Gestion Evaluacion control y mejora 2019 Final.xlsx]Calificación de Riesgos'!#REF!,O11)))</xm:f>
            <xm:f>'C:\PLANEACIÓN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NOT(ISERROR(SEARCH('C:\PLANEACIÓN 2019\RIESGOS 2019\VERSIONES FINALES RIESGOS GESTION 2019\[Mapa Riesgos Gestion Evaluacion control y mejora 2019 Final.xlsx]Calificación de Riesgos'!#REF!,O11)))</xm:f>
            <xm:f>'C:\PLANEACIÓN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NOT(ISERROR(SEARCH('C:\PLANEACIÓN 2019\RIESGOS 2019\VERSIONES FINALES RIESGOS GESTION 2019\[Mapa Riesgos Gestion Evaluacion control y mejora 2019 Final.xlsx]Calificación de Riesgos'!#REF!,O11)))</xm:f>
            <xm:f>'C:\PLANEACIÓN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NOT(ISERROR(SEARCH('C:\PLANEACIÓN 2019\RIESGOS 2019\VERSIONES FINALES RIESGOS GESTION 2019\[Mapa Riesgos Gestion Evaluacion control y mejora 2019 Final.xlsx]Calificación de Riesgos'!#REF!,O11)))</xm:f>
            <xm:f>'C:\PLANEACIÓN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'[2]Calificación de Riesgos'!#REF!</xm:f>
          </x14:formula1>
          <xm:sqref>P11</xm:sqref>
        </x14:dataValidation>
        <x14:dataValidation type="list" allowBlank="1" showInputMessage="1" showErrorMessage="1">
          <x14:formula1>
            <xm:f>'[3]Calificación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7" zoomScaleNormal="87"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137</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7"/>
      <c r="B5" s="137"/>
      <c r="C5" s="137"/>
      <c r="D5" s="137"/>
      <c r="E5" s="137"/>
      <c r="F5" s="137"/>
      <c r="G5" s="137"/>
      <c r="H5" s="137"/>
      <c r="I5" s="137"/>
      <c r="J5" s="137"/>
      <c r="K5" s="137"/>
      <c r="L5" s="137"/>
      <c r="M5" s="137"/>
      <c r="N5" s="137"/>
      <c r="O5" s="137"/>
      <c r="P5" s="137"/>
      <c r="Q5" s="137"/>
      <c r="R5" s="137"/>
      <c r="S5" s="137"/>
      <c r="T5" s="137"/>
      <c r="U5" s="137"/>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+[4]Identificacion!B4</f>
        <v>GESTIÓN DOCUMENTAL</v>
      </c>
      <c r="C9" s="22" t="str">
        <f>+[4]Identificacion!C4</f>
        <v>Administrar los documentos que produce y recibe la Entidad, garantizando de manera eficaz su manejo, custodia y preservación, a través de mecanismos que permitan su consulta eficiente, con el fin de dar cumplimiento a los fines institucionales.</v>
      </c>
      <c r="D9" s="22" t="str">
        <f>+[4]Identificacion!D4</f>
        <v>1. Condiciones ambientales inadecuadas en espacios de archivo en depósitos.
2. Manipulación y custodia indebida del archivo.</v>
      </c>
      <c r="E9" s="18" t="str">
        <f>+[4]Identificacion!E4</f>
        <v xml:space="preserve">Deterioro físico parcial o total de documentos  </v>
      </c>
      <c r="F9" s="18" t="str">
        <f>+[4]Identificacion!F4</f>
        <v>1. PQRS, denuncias, demandas y acciones de tutela de titulares mineros y otros usuarios internos y externos
2. Asignación de recursos para reconstrucción por pérdida de información parcial o total</v>
      </c>
      <c r="G9" s="23">
        <f>+[4]Probabilidad!E14</f>
        <v>3</v>
      </c>
      <c r="H9" s="23">
        <f>+'[4]Impacto '!D6</f>
        <v>4</v>
      </c>
      <c r="I9" s="23">
        <f>+G9*H9</f>
        <v>12</v>
      </c>
      <c r="J9" s="65" t="str">
        <f>IF(AND(I9&gt;=0,I9&lt;=4),'[4]Calificación de Riesgos'!$H$10,IF(I9&lt;7,'[4]Calificación de Riesgos'!$H$9,IF(I9&lt;13,'[4]Calificación de Riesgos'!$H$8,IF(I9&lt;=25,'[4]Calificación de Riesgos'!$H$7))))</f>
        <v>ALTA</v>
      </c>
      <c r="K9" s="66" t="s">
        <v>106</v>
      </c>
      <c r="L9" s="23">
        <v>1</v>
      </c>
      <c r="M9" s="23">
        <v>3</v>
      </c>
      <c r="N9" s="23">
        <f>+L9*M9</f>
        <v>3</v>
      </c>
      <c r="O9" s="71" t="str">
        <f>+'[4]Calificación de Riesgos'!H9</f>
        <v>MODERADA</v>
      </c>
      <c r="P9" s="18" t="s">
        <v>6</v>
      </c>
      <c r="Q9" s="66" t="s">
        <v>107</v>
      </c>
      <c r="R9" s="66" t="s">
        <v>108</v>
      </c>
      <c r="S9" s="68">
        <v>43511</v>
      </c>
      <c r="T9" s="69">
        <v>43830</v>
      </c>
      <c r="U9" s="70" t="s">
        <v>109</v>
      </c>
      <c r="V9" s="18"/>
      <c r="W9" s="18"/>
      <c r="X9" s="18"/>
      <c r="Y9" s="18"/>
      <c r="Z9" s="18"/>
      <c r="AA9" s="18"/>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4E5DB708-834B-4012-B718-8EF73A518BA4}">
            <xm:f>NOT(ISERROR(SEARCH('C:\PLANEACIÓN 2019\RIESGOS 2019\VERSIONES FINALES RIESGOS GESTION 2019\[Mapa Riesgos de Gestión Documental 2019 Final.xlsx]Calificación de Riesgos'!#REF!,J9)))</xm:f>
            <xm:f>'C:\PLANEACIÓN 2019\RIESGOS 2019\VERSIONES FINALES RIESGOS GESTION 2019\[Mapa Riesgos de Gestión Documental 2019 Final.xlsx]Calificación de Riesgos'!#REF!</xm:f>
            <x14:dxf>
              <fill>
                <patternFill>
                  <bgColor rgb="FFFFC000"/>
                </patternFill>
              </fill>
            </x14:dxf>
          </x14:cfRule>
          <x14:cfRule type="containsText" priority="2" operator="containsText" id="{9C17EED1-D9C2-4EE3-864A-7F17187F2CD7}">
            <xm:f>NOT(ISERROR(SEARCH('C:\PLANEACIÓN 2019\RIESGOS 2019\VERSIONES FINALES RIESGOS GESTION 2019\[Mapa Riesgos de Gestión Documental 2019 Final.xlsx]Calificación de Riesgos'!#REF!,J9)))</xm:f>
            <xm:f>'C:\PLANEACIÓN 2019\RIESGOS 2019\VERSIONES FINALES RIESGOS GESTION 2019\[Mapa Riesgos de Gestión Documental 2019 Final.xlsx]Calificación de Riesgos'!#REF!</xm:f>
            <x14:dxf>
              <fill>
                <patternFill>
                  <bgColor rgb="FFFF0000"/>
                </patternFill>
              </fill>
            </x14:dxf>
          </x14:cfRule>
          <x14:cfRule type="containsText" priority="3" operator="containsText" id="{9F5F2538-C02D-43C1-8E0D-6AB3D10F8051}">
            <xm:f>NOT(ISERROR(SEARCH('C:\PLANEACIÓN 2019\RIESGOS 2019\VERSIONES FINALES RIESGOS GESTION 2019\[Mapa Riesgos de Gestión Documental 2019 Final.xlsx]Calificación de Riesgos'!#REF!,J9)))</xm:f>
            <xm:f>'C:\PLANEACIÓN 2019\RIESGOS 2019\VERSIONES FINALES RIESGOS GESTION 2019\[Mapa Riesgos de Gestión Documental 2019 Final.xlsx]Calificación de Riesgos'!#REF!</xm:f>
            <x14:dxf/>
          </x14:cfRule>
          <x14:cfRule type="containsText" priority="4" operator="containsText" id="{A671E788-9983-4F3C-ACDB-DD857B403C38}">
            <xm:f>NOT(ISERROR(SEARCH('C:\PLANEACIÓN 2019\RIESGOS 2019\VERSIONES FINALES RIESGOS GESTION 2019\[Mapa Riesgos de Gestión Documental 2019 Final.xlsx]Calificación de Riesgos'!#REF!,J9)))</xm:f>
            <xm:f>'C:\PLANEACIÓN 2019\RIESGOS 2019\VERSIONES FINALES RIESGOS GESTION 2019\[Mapa Riesgos de Gestión Documental 2019 Final.xlsx]Calificación de Riesgos'!#REF!</xm:f>
            <x14:dxf>
              <fill>
                <patternFill>
                  <bgColor rgb="FFFFFF00"/>
                </patternFill>
              </fill>
            </x14:dxf>
          </x14:cfRule>
          <x14:cfRule type="containsText" priority="5" operator="containsText" id="{83F788E6-7734-4C64-A5B0-2F19F276689A}">
            <xm:f>NOT(ISERROR(SEARCH('C:\PLANEACIÓN 2019\RIESGOS 2019\VERSIONES FINALES RIESGOS GESTION 2019\[Mapa Riesgos de Gestión Documental 2019 Final.xlsx]Calificación de Riesgos'!#REF!,J9)))</xm:f>
            <xm:f>'C:\PLANEACIÓN 2019\RIESGOS 2019\VERSIONES FINALES RIESGOS GESTION 2019\[Mapa Riesgos de Gestión Documental 2019 Final.xlsx]Calificación de Riesgos'!#REF!</xm:f>
            <x14:dxf>
              <fill>
                <patternFill>
                  <bgColor rgb="FF00B050"/>
                </patternFill>
              </fill>
            </x14:dxf>
          </x14:cfRule>
          <xm:sqref>J9 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89" zoomScaleNormal="89"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136</v>
      </c>
      <c r="B1" s="137"/>
      <c r="C1" s="137"/>
      <c r="D1" s="137"/>
      <c r="E1" s="137"/>
      <c r="F1" s="137"/>
      <c r="G1" s="137"/>
      <c r="H1" s="137"/>
      <c r="I1" s="137"/>
      <c r="J1" s="137"/>
      <c r="K1" s="137"/>
      <c r="L1" s="137"/>
      <c r="M1" s="137"/>
      <c r="N1" s="137"/>
      <c r="O1" s="137"/>
      <c r="P1" s="137"/>
      <c r="Q1" s="137"/>
      <c r="R1" s="137"/>
      <c r="S1" s="137"/>
      <c r="T1" s="137"/>
      <c r="U1" s="137"/>
      <c r="V1" s="76"/>
      <c r="W1" s="29"/>
      <c r="X1" s="77"/>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6"/>
      <c r="W2" s="29"/>
      <c r="X2" s="77"/>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6"/>
      <c r="W3" s="29"/>
      <c r="X3" s="77"/>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6"/>
      <c r="W4" s="29"/>
      <c r="X4" s="77"/>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6"/>
      <c r="W5" s="29"/>
      <c r="X5" s="77"/>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9" x14ac:dyDescent="0.25">
      <c r="A9" s="139">
        <v>1</v>
      </c>
      <c r="B9" s="142" t="str">
        <f>+[5]Identificacion!B4</f>
        <v>GESTION JURIDICA</v>
      </c>
      <c r="C9" s="142" t="str">
        <f>+[5]Identificacion!C4</f>
        <v>Asesorar, representar y coordinar en tematicas relacionadas con procesos judiciales y extrajudiciales a la Agencia Nacional de Mineria, a través del cumplimiento y aplicación de la normatividad vigente.</v>
      </c>
      <c r="D9" s="142" t="str">
        <f>+[5]Identificacion!D4</f>
        <v xml:space="preserve">1. Inoportunidad en la remisión de la información por parte de las dependencias/procesos a la Oficina Asesora Juridica para dar trámite.
2. Duplicidad de radicados en las dependencias </v>
      </c>
      <c r="E9" s="142" t="str">
        <f>+[5]Identificacion!E4</f>
        <v>Emisión de conceptos por fuera del término legal establecido</v>
      </c>
      <c r="F9" s="142" t="str">
        <f>+[5]Identificacion!F4</f>
        <v>1. Pérdida de imagen y credibilidad de la ANM.
2. Procesos disciplinarios
3. Tutelas para la Entidad</v>
      </c>
      <c r="G9" s="139">
        <f>+[5]Probabilidad!E14</f>
        <v>5</v>
      </c>
      <c r="H9" s="139">
        <f>+'[5]Impacto '!D6</f>
        <v>2</v>
      </c>
      <c r="I9" s="23">
        <f t="shared" ref="I9:I15" si="0">+G9*H9</f>
        <v>10</v>
      </c>
      <c r="J9" s="162" t="str">
        <f>IF(AND(I9&gt;=0,I9&lt;=4),'[5]Calificación de Riesgos'!$H$10,IF(I9&lt;7,'[5]Calificación de Riesgos'!$H$9,IF(I9&lt;13,'[5]Calificación de Riesgos'!$H$8,IF(I9&lt;=25,'[5]Calificación de Riesgos'!$H$7))))</f>
        <v>ALTA</v>
      </c>
      <c r="K9" s="142" t="s">
        <v>110</v>
      </c>
      <c r="L9" s="139">
        <v>2</v>
      </c>
      <c r="M9" s="139">
        <v>2</v>
      </c>
      <c r="N9" s="23">
        <f>+L9*M9</f>
        <v>4</v>
      </c>
      <c r="O9" s="160" t="str">
        <f>IF(AND(N9&gt;=0,N9&lt;=4),'[5]Calificación de Riesgos'!$H$10,IF(N9&lt;7,'[5]Calificación de Riesgos'!$H$9,IF(N9&lt;13,'[5]Calificación de Riesgos'!$H$8,IF(N9&lt;=25,'[5]Calificación de Riesgos'!$H$7))))</f>
        <v>BAJA</v>
      </c>
      <c r="P9" s="139" t="s">
        <v>6</v>
      </c>
      <c r="Q9" s="22" t="s">
        <v>111</v>
      </c>
      <c r="R9" s="24" t="s">
        <v>112</v>
      </c>
      <c r="S9" s="20">
        <v>43496</v>
      </c>
      <c r="T9" s="20">
        <v>43814</v>
      </c>
      <c r="U9" s="19" t="s">
        <v>113</v>
      </c>
      <c r="V9" s="18"/>
      <c r="W9" s="18"/>
      <c r="X9" s="18"/>
      <c r="Y9" s="18"/>
      <c r="Z9" s="18"/>
      <c r="AA9" s="18"/>
      <c r="AB9" s="18"/>
      <c r="AC9" s="18"/>
      <c r="AD9" s="18"/>
      <c r="AE9" s="18"/>
      <c r="AF9" s="18"/>
      <c r="AG9" s="18"/>
      <c r="AH9" s="18"/>
      <c r="AI9" s="18"/>
    </row>
    <row r="10" spans="1:35" s="17" customFormat="1" ht="99" x14ac:dyDescent="0.25">
      <c r="A10" s="141"/>
      <c r="B10" s="144"/>
      <c r="C10" s="144"/>
      <c r="D10" s="144"/>
      <c r="E10" s="144"/>
      <c r="F10" s="144"/>
      <c r="G10" s="141"/>
      <c r="H10" s="141"/>
      <c r="I10" s="23"/>
      <c r="J10" s="163"/>
      <c r="K10" s="144"/>
      <c r="L10" s="141"/>
      <c r="M10" s="141"/>
      <c r="N10" s="23"/>
      <c r="O10" s="161"/>
      <c r="P10" s="141"/>
      <c r="Q10" s="22" t="s">
        <v>114</v>
      </c>
      <c r="R10" s="24" t="s">
        <v>112</v>
      </c>
      <c r="S10" s="20">
        <v>43496</v>
      </c>
      <c r="T10" s="20">
        <v>43814</v>
      </c>
      <c r="U10" s="19" t="s">
        <v>113</v>
      </c>
      <c r="V10" s="18"/>
      <c r="W10" s="18"/>
      <c r="X10" s="18"/>
      <c r="Y10" s="18"/>
      <c r="Z10" s="18"/>
      <c r="AA10" s="18"/>
      <c r="AB10" s="18"/>
      <c r="AC10" s="18"/>
      <c r="AD10" s="18"/>
      <c r="AE10" s="18"/>
      <c r="AF10" s="18"/>
      <c r="AG10" s="18"/>
      <c r="AH10" s="18"/>
      <c r="AI10" s="18"/>
    </row>
    <row r="11" spans="1:35" s="17" customFormat="1" ht="66" x14ac:dyDescent="0.25">
      <c r="A11" s="139">
        <v>2</v>
      </c>
      <c r="B11" s="142" t="str">
        <f>+[5]Identificacion!B5</f>
        <v>GESTION JURIDICA</v>
      </c>
      <c r="C11" s="142" t="str">
        <f>+[5]Identificacion!C5</f>
        <v>Asesorar, representar y coordinar en tematicas relacionadas con procesos judiciales y extrajudiciales a la Agencia Nacional de Mineria, a través del cumplimiento y aplicación de la normatividad vigente.</v>
      </c>
      <c r="D11" s="142"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42" t="str">
        <f>+[5]Identificacion!E5</f>
        <v xml:space="preserve">No efectuar la debida defensa judicial en favor de la ANM por parte de los apoderados </v>
      </c>
      <c r="F11" s="142" t="str">
        <f>+[5]Identificacion!F5</f>
        <v xml:space="preserve">1. Fallos en contra de los intereses de la entidad
2. Posible detrimento Patrimonial, 
3. Investigaciones y sanciones por parte de los entes de control.
</v>
      </c>
      <c r="G11" s="139">
        <f>+[5]Probabilidad!E15</f>
        <v>2</v>
      </c>
      <c r="H11" s="139">
        <f>+'[5]Impacto '!D7</f>
        <v>4</v>
      </c>
      <c r="I11" s="23">
        <f t="shared" si="0"/>
        <v>8</v>
      </c>
      <c r="J11" s="162" t="str">
        <f>IF(AND(I11&gt;=0,I11&lt;=4),'[5]Calificación de Riesgos'!$H$10,IF(I11&lt;7,'[5]Calificación de Riesgos'!$H$9,IF(I11&lt;12,'[5]Calificación de Riesgos'!$H$8,IF(I11&lt;=25,'[5]Calificación de Riesgos'!$H$7))))</f>
        <v>ALTA</v>
      </c>
      <c r="K11" s="142" t="s">
        <v>115</v>
      </c>
      <c r="L11" s="139">
        <v>1</v>
      </c>
      <c r="M11" s="139">
        <v>3</v>
      </c>
      <c r="N11" s="23">
        <f t="shared" ref="N11:N15" si="1">+L11*M11</f>
        <v>3</v>
      </c>
      <c r="O11" s="158" t="str">
        <f>+'[5]Calificación de Riesgos'!H9</f>
        <v>MODERADA</v>
      </c>
      <c r="P11" s="139" t="s">
        <v>6</v>
      </c>
      <c r="Q11" s="22" t="s">
        <v>116</v>
      </c>
      <c r="R11" s="24" t="s">
        <v>117</v>
      </c>
      <c r="S11" s="20">
        <v>43496</v>
      </c>
      <c r="T11" s="20">
        <v>43814</v>
      </c>
      <c r="U11" s="19" t="s">
        <v>118</v>
      </c>
      <c r="V11" s="18"/>
      <c r="W11" s="18"/>
      <c r="X11" s="18"/>
      <c r="Y11" s="18"/>
      <c r="Z11" s="18"/>
      <c r="AA11" s="18"/>
      <c r="AB11" s="18"/>
      <c r="AC11" s="18"/>
      <c r="AD11" s="18"/>
      <c r="AE11" s="18"/>
      <c r="AF11" s="18"/>
      <c r="AG11" s="18"/>
      <c r="AH11" s="18"/>
      <c r="AI11" s="18"/>
    </row>
    <row r="12" spans="1:35" s="17" customFormat="1" ht="49.5" x14ac:dyDescent="0.25">
      <c r="A12" s="141"/>
      <c r="B12" s="144"/>
      <c r="C12" s="144"/>
      <c r="D12" s="144"/>
      <c r="E12" s="144"/>
      <c r="F12" s="144"/>
      <c r="G12" s="141"/>
      <c r="H12" s="141"/>
      <c r="I12" s="23"/>
      <c r="J12" s="163"/>
      <c r="K12" s="144"/>
      <c r="L12" s="141"/>
      <c r="M12" s="141"/>
      <c r="N12" s="23"/>
      <c r="O12" s="159"/>
      <c r="P12" s="141"/>
      <c r="Q12" s="22" t="s">
        <v>119</v>
      </c>
      <c r="R12" s="24" t="s">
        <v>117</v>
      </c>
      <c r="S12" s="20">
        <v>43496</v>
      </c>
      <c r="T12" s="20">
        <v>43814</v>
      </c>
      <c r="U12" s="19" t="s">
        <v>118</v>
      </c>
      <c r="V12" s="18"/>
      <c r="W12" s="18"/>
      <c r="X12" s="18"/>
      <c r="Y12" s="18"/>
      <c r="Z12" s="18"/>
      <c r="AA12" s="18"/>
      <c r="AB12" s="18"/>
      <c r="AC12" s="18"/>
      <c r="AD12" s="18"/>
      <c r="AE12" s="18"/>
      <c r="AF12" s="18"/>
      <c r="AG12" s="18"/>
      <c r="AH12" s="18"/>
      <c r="AI12" s="18"/>
    </row>
    <row r="13" spans="1:35" s="17" customFormat="1" ht="66" x14ac:dyDescent="0.25">
      <c r="A13" s="139">
        <v>3</v>
      </c>
      <c r="B13" s="142" t="str">
        <f>+[5]Identificacion!B6</f>
        <v>GESTION JURIDICA</v>
      </c>
      <c r="C13" s="142" t="str">
        <f>+[5]Identificacion!C6</f>
        <v>Asesorar, representar y coordinar en tematicas relacionadas con procesos judiciales y extrajudiciales a la Agencia Nacional de Mineria, a través del cumplimiento y aplicación de la normatividad vigente.</v>
      </c>
      <c r="D13" s="142" t="str">
        <f>+[5]Identificacion!D6</f>
        <v>1. No se dispone del espacio suficiente, adecuado y seguro para la custodia de los expedientes
2. Debilidades en la aplicación de tecnicas de archivo para los expediente sin tener en cuenta el orden cronológico.</v>
      </c>
      <c r="E13" s="142" t="str">
        <f>+[5]Identificacion!E6</f>
        <v>Perdida y/o indebida manipulación de los expedientes judiciales.</v>
      </c>
      <c r="F13" s="142" t="str">
        <f>+[5]Identificacion!F6</f>
        <v>1. Imposibilidad de ejercer la debida defensa 
2. Posible fallos adversos a los intereses de la entidad 
3. Investigaciones y sanciones por parte de los entes de control.</v>
      </c>
      <c r="G13" s="139">
        <f>+[5]Probabilidad!E16</f>
        <v>2</v>
      </c>
      <c r="H13" s="139">
        <f>+'[5]Impacto '!D8</f>
        <v>2</v>
      </c>
      <c r="I13" s="23">
        <f t="shared" si="0"/>
        <v>4</v>
      </c>
      <c r="J13" s="160" t="str">
        <f>IF(AND(I13&gt;=0,I13&lt;=4),'[5]Calificación de Riesgos'!$H$10,IF(I13&lt;7,'[5]Calificación de Riesgos'!$H$9,IF(I13&lt;12,'[5]Calificación de Riesgos'!$H$8,IF(I13&lt;=25,'[5]Calificación de Riesgos'!$H$7))))</f>
        <v>BAJA</v>
      </c>
      <c r="K13" s="142" t="s">
        <v>120</v>
      </c>
      <c r="L13" s="139">
        <v>1</v>
      </c>
      <c r="M13" s="139">
        <v>1</v>
      </c>
      <c r="N13" s="23">
        <f t="shared" si="1"/>
        <v>1</v>
      </c>
      <c r="O13" s="160" t="str">
        <f>IF(AND(N13&gt;=0,N13&lt;=4),'[5]Calificación de Riesgos'!$H$10,IF(N13&lt;7,'[5]Calificación de Riesgos'!$H$9,IF(N13&lt;13,'[5]Calificación de Riesgos'!$H$8,IF(N13&lt;=25,'[5]Calificación de Riesgos'!$H$7))))</f>
        <v>BAJA</v>
      </c>
      <c r="P13" s="139" t="s">
        <v>6</v>
      </c>
      <c r="Q13" s="22" t="s">
        <v>121</v>
      </c>
      <c r="R13" s="24" t="s">
        <v>122</v>
      </c>
      <c r="S13" s="20">
        <v>43496</v>
      </c>
      <c r="T13" s="20">
        <v>43814</v>
      </c>
      <c r="U13" s="19" t="s">
        <v>118</v>
      </c>
      <c r="V13" s="18"/>
      <c r="W13" s="18"/>
      <c r="X13" s="18"/>
      <c r="Y13" s="18"/>
      <c r="Z13" s="18"/>
      <c r="AA13" s="18"/>
      <c r="AB13" s="18"/>
      <c r="AC13" s="18"/>
      <c r="AD13" s="18"/>
      <c r="AE13" s="18"/>
      <c r="AF13" s="18"/>
      <c r="AG13" s="18"/>
      <c r="AH13" s="18"/>
      <c r="AI13" s="18"/>
    </row>
    <row r="14" spans="1:35" s="17" customFormat="1" ht="66" x14ac:dyDescent="0.25">
      <c r="A14" s="141"/>
      <c r="B14" s="144"/>
      <c r="C14" s="144"/>
      <c r="D14" s="144"/>
      <c r="E14" s="144"/>
      <c r="F14" s="144"/>
      <c r="G14" s="141"/>
      <c r="H14" s="141"/>
      <c r="I14" s="23"/>
      <c r="J14" s="161"/>
      <c r="K14" s="144"/>
      <c r="L14" s="141"/>
      <c r="M14" s="141"/>
      <c r="N14" s="23"/>
      <c r="O14" s="161"/>
      <c r="P14" s="141"/>
      <c r="Q14" s="22" t="s">
        <v>123</v>
      </c>
      <c r="R14" s="24" t="s">
        <v>122</v>
      </c>
      <c r="S14" s="20">
        <v>43496</v>
      </c>
      <c r="T14" s="20">
        <v>43814</v>
      </c>
      <c r="U14" s="19" t="s">
        <v>118</v>
      </c>
      <c r="V14" s="18"/>
      <c r="W14" s="18"/>
      <c r="X14" s="18"/>
      <c r="Y14" s="18"/>
      <c r="Z14" s="18"/>
      <c r="AA14" s="18"/>
      <c r="AB14" s="18"/>
      <c r="AC14" s="18"/>
      <c r="AD14" s="18"/>
      <c r="AE14" s="18"/>
      <c r="AF14" s="18"/>
      <c r="AG14" s="18"/>
      <c r="AH14" s="18"/>
      <c r="AI14" s="18"/>
    </row>
    <row r="15" spans="1:35" s="17" customFormat="1" ht="99" x14ac:dyDescent="0.25">
      <c r="A15" s="139">
        <v>4</v>
      </c>
      <c r="B15" s="142" t="str">
        <f>+[5]Identificacion!B7</f>
        <v>GESTION JURIDICA</v>
      </c>
      <c r="C15" s="142" t="str">
        <f>+[5]Identificacion!C7</f>
        <v>Asesorar, representar y coordinar en tematicas relacionadas con procesos judiciales y extrajudiciales a la Agencia Nacional de Mineria, a través del cumplimiento y aplicación de la normatividad vigente.</v>
      </c>
      <c r="D15" s="142" t="str">
        <f>+[5]Identificacion!D7</f>
        <v>1. No realizar Backup de la información en forma periódica 
2. Fallas en la base de datos por su capacidad, y peso de la información que contiene.
3. Falta de infraestructura para custodia de los titulos</v>
      </c>
      <c r="E15" s="142" t="str">
        <f>+[5]Identificacion!E7</f>
        <v>Perdida y/o manipulación inapropiada de la base de datos de procesos de Cobro Coactivo</v>
      </c>
      <c r="F15" s="142"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39">
        <f>+[5]Probabilidad!E17</f>
        <v>3</v>
      </c>
      <c r="H15" s="139">
        <f>+'[5]Impacto '!D9</f>
        <v>3</v>
      </c>
      <c r="I15" s="23">
        <f t="shared" si="0"/>
        <v>9</v>
      </c>
      <c r="J15" s="162" t="str">
        <f>IF(AND(I15&gt;=0,I15&lt;=4),'[5]Calificación de Riesgos'!$H$10,IF(I15&lt;7,'[5]Calificación de Riesgos'!$H$9,IF(I15&lt;12,'[5]Calificación de Riesgos'!$H$8,IF(I15&lt;=25,'[5]Calificación de Riesgos'!$H$7))))</f>
        <v>ALTA</v>
      </c>
      <c r="K15" s="142" t="s">
        <v>124</v>
      </c>
      <c r="L15" s="139">
        <v>1</v>
      </c>
      <c r="M15" s="139">
        <v>3</v>
      </c>
      <c r="N15" s="23">
        <f t="shared" si="1"/>
        <v>3</v>
      </c>
      <c r="O15" s="160" t="str">
        <f>IF(AND(N15&gt;=0,N15&lt;=4),'[5]Calificación de Riesgos'!$H$10,IF(N15&lt;7,'[5]Calificación de Riesgos'!$H$9,IF(N15&lt;13,'[5]Calificación de Riesgos'!$H$8,IF(N15&lt;=25,'[5]Calificación de Riesgos'!$H$7))))</f>
        <v>BAJA</v>
      </c>
      <c r="P15" s="139" t="s">
        <v>6</v>
      </c>
      <c r="Q15" s="22" t="s">
        <v>125</v>
      </c>
      <c r="R15" s="24" t="s">
        <v>126</v>
      </c>
      <c r="S15" s="20">
        <v>43496</v>
      </c>
      <c r="T15" s="20">
        <v>43814</v>
      </c>
      <c r="U15" s="72" t="s">
        <v>127</v>
      </c>
      <c r="V15" s="18"/>
      <c r="W15" s="18"/>
      <c r="X15" s="18"/>
      <c r="Y15" s="18"/>
      <c r="Z15" s="18"/>
      <c r="AA15" s="18"/>
      <c r="AB15" s="18"/>
      <c r="AC15" s="18"/>
      <c r="AD15" s="18"/>
      <c r="AE15" s="18"/>
      <c r="AF15" s="18"/>
      <c r="AG15" s="18"/>
      <c r="AH15" s="18"/>
      <c r="AI15" s="18"/>
    </row>
    <row r="16" spans="1:35" s="17" customFormat="1" ht="99" x14ac:dyDescent="0.25">
      <c r="A16" s="141"/>
      <c r="B16" s="144"/>
      <c r="C16" s="144"/>
      <c r="D16" s="144"/>
      <c r="E16" s="144"/>
      <c r="F16" s="144"/>
      <c r="G16" s="141"/>
      <c r="H16" s="141"/>
      <c r="I16" s="23"/>
      <c r="J16" s="163"/>
      <c r="K16" s="144"/>
      <c r="L16" s="141"/>
      <c r="M16" s="141"/>
      <c r="N16" s="23"/>
      <c r="O16" s="161"/>
      <c r="P16" s="141"/>
      <c r="Q16" s="22" t="s">
        <v>128</v>
      </c>
      <c r="R16" s="24" t="s">
        <v>126</v>
      </c>
      <c r="S16" s="20">
        <v>43496</v>
      </c>
      <c r="T16" s="20">
        <v>43814</v>
      </c>
      <c r="U16" s="72" t="s">
        <v>127</v>
      </c>
      <c r="V16" s="18"/>
      <c r="W16" s="18"/>
      <c r="X16" s="18"/>
      <c r="Y16" s="18"/>
      <c r="Z16" s="18"/>
      <c r="AA16" s="18"/>
      <c r="AB16" s="18"/>
      <c r="AC16" s="18"/>
      <c r="AD16" s="18"/>
      <c r="AE16" s="18"/>
      <c r="AF16" s="18"/>
      <c r="AG16" s="18"/>
      <c r="AH16" s="18"/>
      <c r="AI16" s="18"/>
    </row>
    <row r="17" spans="1:35" ht="66" x14ac:dyDescent="0.3">
      <c r="A17" s="139">
        <v>5</v>
      </c>
      <c r="B17" s="142" t="str">
        <f>+[5]Identificacion!B8</f>
        <v>GESTION JURIDICA</v>
      </c>
      <c r="C17" s="142" t="str">
        <f>+[5]Identificacion!C8</f>
        <v>Asesorar, representar y coordinar en tematicas relacionadas con procesos judiciales y extrajudiciales a la Agencia Nacional de Mineria, a través del cumplimiento y aplicación de la normatividad vigente.</v>
      </c>
      <c r="D17" s="142" t="str">
        <f>+[5]Identificacion!D8</f>
        <v>1. Falta de control de términos 
2. Carga Laboral excesiva 
3. Inoportunidad en la remisión de titulos ejecutvos por parte de areas misionales.</v>
      </c>
      <c r="E17" s="142" t="str">
        <f>+[5]Identificacion!E8</f>
        <v>Vencimiento de términos en los procesos a cargo del grupo de Cobro Coactivo</v>
      </c>
      <c r="F17" s="142" t="str">
        <f>+[5]Identificacion!F8</f>
        <v xml:space="preserve">1. Pérdida de la competencia para ejercer la acción de cobro coactivo 
2. Detrimento patrimonial 
3. Responsabilidad disciplinaria 
</v>
      </c>
      <c r="G17" s="139">
        <f>+[5]Probabilidad!E18</f>
        <v>3</v>
      </c>
      <c r="H17" s="139">
        <f>+'[5]Impacto '!D10</f>
        <v>4</v>
      </c>
      <c r="I17" s="23">
        <f t="shared" ref="I17" si="2">+G17*H17</f>
        <v>12</v>
      </c>
      <c r="J17" s="154" t="str">
        <f>IF(AND(I17&gt;=0,I17&lt;=4),'[5]Calificación de Riesgos'!$H$10,IF(I17&lt;7,'[5]Calificación de Riesgos'!$H$9,IF(I17&lt;12,'[5]Calificación de Riesgos'!$H$8,IF(I17&lt;=25,'[5]Calificación de Riesgos'!$H$7))))</f>
        <v>EXTREMA</v>
      </c>
      <c r="K17" s="142" t="s">
        <v>129</v>
      </c>
      <c r="L17" s="139">
        <v>2</v>
      </c>
      <c r="M17" s="139">
        <v>3</v>
      </c>
      <c r="N17" s="23">
        <f t="shared" ref="N17" si="3">+L17*M17</f>
        <v>6</v>
      </c>
      <c r="O17" s="158" t="str">
        <f>IF(AND(N17&gt;=0,N17&lt;=4),'[5]Calificación de Riesgos'!$H$10,IF(N17&lt;7,'[5]Calificación de Riesgos'!$H$9,IF(N17&lt;13,'[5]Calificación de Riesgos'!$H$8,IF(N17&lt;=25,'[5]Calificación de Riesgos'!$H$7))))</f>
        <v>MODERADA</v>
      </c>
      <c r="P17" s="139" t="s">
        <v>6</v>
      </c>
      <c r="Q17" s="22" t="s">
        <v>130</v>
      </c>
      <c r="R17" s="24" t="s">
        <v>131</v>
      </c>
      <c r="S17" s="20">
        <v>43496</v>
      </c>
      <c r="T17" s="20">
        <v>43814</v>
      </c>
      <c r="U17" s="72" t="s">
        <v>127</v>
      </c>
      <c r="V17" s="18"/>
      <c r="W17" s="18"/>
      <c r="X17" s="18"/>
      <c r="Y17" s="18"/>
      <c r="Z17" s="18"/>
      <c r="AA17" s="18"/>
      <c r="AB17" s="18"/>
      <c r="AC17" s="18"/>
      <c r="AD17" s="18"/>
      <c r="AE17" s="18"/>
      <c r="AF17" s="18"/>
      <c r="AG17" s="18"/>
      <c r="AH17" s="18"/>
      <c r="AI17" s="18"/>
    </row>
    <row r="18" spans="1:35" ht="99" x14ac:dyDescent="0.3">
      <c r="A18" s="140"/>
      <c r="B18" s="143"/>
      <c r="C18" s="143"/>
      <c r="D18" s="143"/>
      <c r="E18" s="143"/>
      <c r="F18" s="143"/>
      <c r="G18" s="140"/>
      <c r="H18" s="140"/>
      <c r="I18" s="23"/>
      <c r="J18" s="155"/>
      <c r="K18" s="143"/>
      <c r="L18" s="140"/>
      <c r="M18" s="140"/>
      <c r="N18" s="23"/>
      <c r="O18" s="164"/>
      <c r="P18" s="140"/>
      <c r="Q18" s="22" t="s">
        <v>132</v>
      </c>
      <c r="R18" s="24" t="s">
        <v>133</v>
      </c>
      <c r="S18" s="20">
        <v>43496</v>
      </c>
      <c r="T18" s="20">
        <v>43814</v>
      </c>
      <c r="U18" s="72" t="s">
        <v>127</v>
      </c>
      <c r="V18" s="18"/>
      <c r="W18" s="18"/>
      <c r="X18" s="18"/>
      <c r="Y18" s="18"/>
      <c r="Z18" s="18"/>
      <c r="AA18" s="18"/>
      <c r="AB18" s="18"/>
      <c r="AC18" s="18"/>
      <c r="AD18" s="18"/>
      <c r="AE18" s="18"/>
      <c r="AF18" s="18"/>
      <c r="AG18" s="18"/>
      <c r="AH18" s="18"/>
      <c r="AI18" s="18"/>
    </row>
    <row r="19" spans="1:35" ht="66" x14ac:dyDescent="0.3">
      <c r="A19" s="141"/>
      <c r="B19" s="144"/>
      <c r="C19" s="144"/>
      <c r="D19" s="144"/>
      <c r="E19" s="144"/>
      <c r="F19" s="144"/>
      <c r="G19" s="141"/>
      <c r="H19" s="141"/>
      <c r="I19" s="23"/>
      <c r="J19" s="156"/>
      <c r="K19" s="144"/>
      <c r="L19" s="141"/>
      <c r="M19" s="141"/>
      <c r="N19" s="23"/>
      <c r="O19" s="159"/>
      <c r="P19" s="141"/>
      <c r="Q19" s="22" t="s">
        <v>134</v>
      </c>
      <c r="R19" s="24" t="s">
        <v>135</v>
      </c>
      <c r="S19" s="20">
        <v>43496</v>
      </c>
      <c r="T19" s="20">
        <v>43814</v>
      </c>
      <c r="U19" s="72" t="s">
        <v>127</v>
      </c>
      <c r="V19" s="18"/>
      <c r="W19" s="18"/>
      <c r="X19" s="18"/>
      <c r="Y19" s="18"/>
      <c r="Z19" s="18"/>
      <c r="AA19" s="18"/>
      <c r="AB19" s="18"/>
      <c r="AC19" s="18"/>
      <c r="AD19" s="18"/>
      <c r="AE19" s="18"/>
      <c r="AF19" s="18"/>
      <c r="AG19" s="18"/>
      <c r="AH19" s="18"/>
      <c r="AI19" s="18"/>
    </row>
  </sheetData>
  <mergeCells count="80">
    <mergeCell ref="O17:O19"/>
    <mergeCell ref="P17:P19"/>
    <mergeCell ref="A1:U5"/>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NOT(ISERROR(SEARCH('C:\PLANEACIÓN 2019\RIESGOS 2019\VERSIONES FINALES RIESGOS GESTION 2019\[Mapa de Riesgos Gestion Juridica 2019 Final.xlsx]Calificación de Riesgos'!#REF!,J9)))</xm:f>
            <xm:f>'C:\PLANEACIÓN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NOT(ISERROR(SEARCH('C:\PLANEACIÓN 2019\RIESGOS 2019\VERSIONES FINALES RIESGOS GESTION 2019\[Mapa de Riesgos Gestion Juridica 2019 Final.xlsx]Calificación de Riesgos'!#REF!,J9)))</xm:f>
            <xm:f>'C:\PLANEACIÓN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NOT(ISERROR(SEARCH('C:\PLANEACIÓN 2019\RIESGOS 2019\VERSIONES FINALES RIESGOS GESTION 2019\[Mapa de Riesgos Gestion Juridica 2019 Final.xlsx]Calificación de Riesgos'!#REF!,J9)))</xm:f>
            <xm:f>'C:\PLANEACIÓN 2019\RIESGOS 2019\VERSIONES FINALES RIESGOS GESTION 2019\[Mapa de Riesgos Gestion Juridica 2019 Final.xlsx]Calificación de Riesgos'!#REF!</xm:f>
            <x14:dxf/>
          </x14:cfRule>
          <x14:cfRule type="containsText" priority="19" operator="containsText" id="{2807830C-F82F-431C-8DE5-7327A366E365}">
            <xm:f>NOT(ISERROR(SEARCH('C:\PLANEACIÓN 2019\RIESGOS 2019\VERSIONES FINALES RIESGOS GESTION 2019\[Mapa de Riesgos Gestion Juridica 2019 Final.xlsx]Calificación de Riesgos'!#REF!,J9)))</xm:f>
            <xm:f>'C:\PLANEACIÓN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NOT(ISERROR(SEARCH('C:\PLANEACIÓN 2019\RIESGOS 2019\VERSIONES FINALES RIESGOS GESTION 2019\[Mapa de Riesgos Gestion Juridica 2019 Final.xlsx]Calificación de Riesgos'!#REF!,J9)))</xm:f>
            <xm:f>'C:\PLANEACIÓN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NOT(ISERROR(SEARCH('C:\PLANEACIÓN 2019\RIESGOS 2019\VERSIONES FINALES RIESGOS GESTION 2019\[Mapa de Riesgos Gestion Juridica 2019 Final.xlsx]Calificación de Riesgos'!#REF!,O9)))</xm:f>
            <xm:f>'C:\PLANEACIÓN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NOT(ISERROR(SEARCH('C:\PLANEACIÓN 2019\RIESGOS 2019\VERSIONES FINALES RIESGOS GESTION 2019\[Mapa de Riesgos Gestion Juridica 2019 Final.xlsx]Calificación de Riesgos'!#REF!,O9)))</xm:f>
            <xm:f>'C:\PLANEACIÓN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NOT(ISERROR(SEARCH('C:\PLANEACIÓN 2019\RIESGOS 2019\VERSIONES FINALES RIESGOS GESTION 2019\[Mapa de Riesgos Gestion Juridica 2019 Final.xlsx]Calificación de Riesgos'!#REF!,O9)))</xm:f>
            <xm:f>'C:\PLANEACIÓN 2019\RIESGOS 2019\VERSIONES FINALES RIESGOS GESTION 2019\[Mapa de Riesgos Gestion Juridica 2019 Final.xlsx]Calificación de Riesgos'!#REF!</xm:f>
            <x14:dxf/>
          </x14:cfRule>
          <x14:cfRule type="containsText" priority="14" operator="containsText" id="{C8716228-AB12-4C78-AC0E-56820AB9D6A3}">
            <xm:f>NOT(ISERROR(SEARCH('C:\PLANEACIÓN 2019\RIESGOS 2019\VERSIONES FINALES RIESGOS GESTION 2019\[Mapa de Riesgos Gestion Juridica 2019 Final.xlsx]Calificación de Riesgos'!#REF!,O9)))</xm:f>
            <xm:f>'C:\PLANEACIÓN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NOT(ISERROR(SEARCH('C:\PLANEACIÓN 2019\RIESGOS 2019\VERSIONES FINALES RIESGOS GESTION 2019\[Mapa de Riesgos Gestion Juridica 2019 Final.xlsx]Calificación de Riesgos'!#REF!,O9)))</xm:f>
            <xm:f>'C:\PLANEACIÓN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NOT(ISERROR(SEARCH('C:\PLANEACIÓN 2019\RIESGOS 2019\VERSIONES FINALES RIESGOS GESTION 2019\[Mapa de Riesgos Gestion Juridica 2019 Final.xlsx]Calificación de Riesgos'!#REF!,J17)))</xm:f>
            <xm:f>'C:\PLANEACIÓN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NOT(ISERROR(SEARCH('C:\PLANEACIÓN 2019\RIESGOS 2019\VERSIONES FINALES RIESGOS GESTION 2019\[Mapa de Riesgos Gestion Juridica 2019 Final.xlsx]Calificación de Riesgos'!#REF!,J17)))</xm:f>
            <xm:f>'C:\PLANEACIÓN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NOT(ISERROR(SEARCH('C:\PLANEACIÓN 2019\RIESGOS 2019\VERSIONES FINALES RIESGOS GESTION 2019\[Mapa de Riesgos Gestion Juridica 2019 Final.xlsx]Calificación de Riesgos'!#REF!,J17)))</xm:f>
            <xm:f>'C:\PLANEACIÓN 2019\RIESGOS 2019\VERSIONES FINALES RIESGOS GESTION 2019\[Mapa de Riesgos Gestion Juridica 2019 Final.xlsx]Calificación de Riesgos'!#REF!</xm:f>
            <x14:dxf/>
          </x14:cfRule>
          <x14:cfRule type="containsText" priority="9" operator="containsText" id="{43CA95A2-2397-4D52-BF25-9D1D036B11D7}">
            <xm:f>NOT(ISERROR(SEARCH('C:\PLANEACIÓN 2019\RIESGOS 2019\VERSIONES FINALES RIESGOS GESTION 2019\[Mapa de Riesgos Gestion Juridica 2019 Final.xlsx]Calificación de Riesgos'!#REF!,J17)))</xm:f>
            <xm:f>'C:\PLANEACIÓN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NOT(ISERROR(SEARCH('C:\PLANEACIÓN 2019\RIESGOS 2019\VERSIONES FINALES RIESGOS GESTION 2019\[Mapa de Riesgos Gestion Juridica 2019 Final.xlsx]Calificación de Riesgos'!#REF!,J17)))</xm:f>
            <xm:f>'C:\PLANEACIÓN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NOT(ISERROR(SEARCH('C:\PLANEACIÓN 2019\RIESGOS 2019\VERSIONES FINALES RIESGOS GESTION 2019\[Mapa de Riesgos Gestion Juridica 2019 Final.xlsx]Calificación de Riesgos'!#REF!,O17)))</xm:f>
            <xm:f>'C:\PLANEACIÓN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NOT(ISERROR(SEARCH('C:\PLANEACIÓN 2019\RIESGOS 2019\VERSIONES FINALES RIESGOS GESTION 2019\[Mapa de Riesgos Gestion Juridica 2019 Final.xlsx]Calificación de Riesgos'!#REF!,O17)))</xm:f>
            <xm:f>'C:\PLANEACIÓN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NOT(ISERROR(SEARCH('C:\PLANEACIÓN 2019\RIESGOS 2019\VERSIONES FINALES RIESGOS GESTION 2019\[Mapa de Riesgos Gestion Juridica 2019 Final.xlsx]Calificación de Riesgos'!#REF!,O17)))</xm:f>
            <xm:f>'C:\PLANEACIÓN 2019\RIESGOS 2019\VERSIONES FINALES RIESGOS GESTION 2019\[Mapa de Riesgos Gestion Juridica 2019 Final.xlsx]Calificación de Riesgos'!#REF!</xm:f>
            <x14:dxf/>
          </x14:cfRule>
          <x14:cfRule type="containsText" priority="4" operator="containsText" id="{39165734-0D0B-4340-BB4C-D469639F8316}">
            <xm:f>NOT(ISERROR(SEARCH('C:\PLANEACIÓN 2019\RIESGOS 2019\VERSIONES FINALES RIESGOS GESTION 2019\[Mapa de Riesgos Gestion Juridica 2019 Final.xlsx]Calificación de Riesgos'!#REF!,O17)))</xm:f>
            <xm:f>'C:\PLANEACIÓN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NOT(ISERROR(SEARCH('C:\PLANEACIÓN 2019\RIESGOS 2019\VERSIONES FINALES RIESGOS GESTION 2019\[Mapa de Riesgos Gestion Juridica 2019 Final.xlsx]Calificación de Riesgos'!#REF!,O17)))</xm:f>
            <xm:f>'C:\PLANEACIÓN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75.28515625" style="14" customWidth="1"/>
    <col min="4" max="4" width="51.28515625" style="14" customWidth="1"/>
    <col min="5" max="5" width="30.42578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0.42578125" style="14" customWidth="1"/>
    <col min="14" max="14" width="13.5703125" style="14" hidden="1" customWidth="1"/>
    <col min="15" max="15" width="17"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171</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+[6]Identificacion!B4</f>
        <v>GESTIÓN DEL TALENTO HUMANO</v>
      </c>
      <c r="C9" s="22"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2" t="str">
        <f>+[6]Identificacion!D4</f>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
      <c r="E9" s="22" t="str">
        <f>+[6]Identificacion!E4</f>
        <v>Incumplimiento del Plan Estratégico de Talento Humano de la  vigencia</v>
      </c>
      <c r="F9" s="22" t="str">
        <f>+[6]Identificacion!F4</f>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
      <c r="G9" s="23">
        <f>+[6]Probabilidad!E14</f>
        <v>3</v>
      </c>
      <c r="H9" s="23">
        <f>+'[6]Impacto '!D6</f>
        <v>4</v>
      </c>
      <c r="I9" s="23">
        <f t="shared" ref="I9:I13" si="0">+G9*H9</f>
        <v>12</v>
      </c>
      <c r="J9" s="86" t="str">
        <f>IF(AND(I9&gt;=0,I9&lt;=4),'[6]Calificación de Riesgos'!$H$10,IF(I9&lt;7,'[6]Calificación de Riesgos'!$H$9,IF(I9&lt;12,'[6]Calificación de Riesgos'!$H$8,IF(I9&lt;=25,'[6]Calificación de Riesgos'!$H$7))))</f>
        <v>EXTREMA</v>
      </c>
      <c r="K9" s="22" t="s">
        <v>138</v>
      </c>
      <c r="L9" s="23">
        <v>1</v>
      </c>
      <c r="M9" s="23">
        <v>4</v>
      </c>
      <c r="N9" s="23">
        <f>+L9*M9</f>
        <v>4</v>
      </c>
      <c r="O9" s="83" t="str">
        <f>+'[6]Calificación de Riesgos'!H8</f>
        <v>ALTA</v>
      </c>
      <c r="P9" s="18" t="s">
        <v>6</v>
      </c>
      <c r="Q9" s="22" t="s">
        <v>139</v>
      </c>
      <c r="R9" s="21" t="s">
        <v>140</v>
      </c>
      <c r="S9" s="20">
        <v>43132</v>
      </c>
      <c r="T9" s="20">
        <v>43814</v>
      </c>
      <c r="U9" s="19" t="s">
        <v>141</v>
      </c>
      <c r="V9" s="18"/>
      <c r="W9" s="18"/>
      <c r="X9" s="18"/>
      <c r="Y9" s="18"/>
      <c r="Z9" s="18"/>
      <c r="AA9" s="18"/>
      <c r="AB9" s="18"/>
      <c r="AC9" s="18"/>
      <c r="AD9" s="18"/>
      <c r="AE9" s="18"/>
      <c r="AF9" s="18"/>
      <c r="AG9" s="18"/>
      <c r="AH9" s="18"/>
      <c r="AI9" s="18"/>
    </row>
    <row r="10" spans="1:35" s="17" customFormat="1" ht="90.75" customHeight="1" x14ac:dyDescent="0.25">
      <c r="A10" s="23">
        <v>2</v>
      </c>
      <c r="B10" s="22" t="str">
        <f>+[6]Identificacion!B5</f>
        <v>GESTIÓN DEL TALENTO HUMANO</v>
      </c>
      <c r="C10" s="22"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22" t="str">
        <f>+[6]Identificacion!D5</f>
        <v xml:space="preserve">1. Proceso manual de registro de la información en planta de personal, información desactualizada.
2. Manejo de alto volumen de documentación que puede ocasionar fallas en la entrega de la información.
</v>
      </c>
      <c r="E10" s="22" t="str">
        <f>+[6]Identificacion!E5</f>
        <v xml:space="preserve">Inconsistencias en la información certificada de la planta de personal a funcionarios y/o terceros.
</v>
      </c>
      <c r="F10" s="22" t="str">
        <f>+[6]Identificacion!F5</f>
        <v xml:space="preserve">1. Investigaciones disciplinarias
2. Mala imagen del grupo.
3. Reproceso en la prestación del servicio.
4. Acciones judiciales en contra de la Entidad.
</v>
      </c>
      <c r="G10" s="23">
        <f>+[6]Probabilidad!E15</f>
        <v>3</v>
      </c>
      <c r="H10" s="23">
        <f>+'[6]Impacto '!D7</f>
        <v>4</v>
      </c>
      <c r="I10" s="23">
        <f t="shared" si="0"/>
        <v>12</v>
      </c>
      <c r="J10" s="86" t="str">
        <f>IF(AND(I10&gt;=0,I10&lt;=4),'[6]Calificación de Riesgos'!$H$10,IF(I10&lt;7,'[6]Calificación de Riesgos'!$H$9,IF(I10&lt;12,'[6]Calificación de Riesgos'!$H$8,IF(I10&lt;=25,'[6]Calificación de Riesgos'!$H$7))))</f>
        <v>EXTREMA</v>
      </c>
      <c r="K10" s="22" t="s">
        <v>142</v>
      </c>
      <c r="L10" s="23">
        <v>1</v>
      </c>
      <c r="M10" s="23">
        <v>4</v>
      </c>
      <c r="N10" s="23">
        <f t="shared" ref="N10:N18" si="1">+L10*M10</f>
        <v>4</v>
      </c>
      <c r="O10" s="83" t="str">
        <f>+'[6]Calificación de Riesgos'!H8</f>
        <v>ALTA</v>
      </c>
      <c r="P10" s="18" t="s">
        <v>6</v>
      </c>
      <c r="Q10" s="22" t="s">
        <v>143</v>
      </c>
      <c r="R10" s="21" t="s">
        <v>144</v>
      </c>
      <c r="S10" s="20">
        <v>43132</v>
      </c>
      <c r="T10" s="20">
        <v>43814</v>
      </c>
      <c r="U10" s="19" t="s">
        <v>141</v>
      </c>
      <c r="V10" s="18"/>
      <c r="W10" s="18"/>
      <c r="X10" s="18"/>
      <c r="Y10" s="18"/>
      <c r="Z10" s="18"/>
      <c r="AA10" s="18"/>
      <c r="AB10" s="18"/>
      <c r="AC10" s="18"/>
      <c r="AD10" s="18"/>
      <c r="AE10" s="18"/>
      <c r="AF10" s="18"/>
      <c r="AG10" s="18"/>
      <c r="AH10" s="18"/>
      <c r="AI10" s="18"/>
    </row>
    <row r="11" spans="1:35" s="17" customFormat="1" ht="164.25" customHeight="1" x14ac:dyDescent="0.25">
      <c r="A11" s="23">
        <v>3</v>
      </c>
      <c r="B11" s="22" t="str">
        <f>+[6]Identificacion!B6</f>
        <v>GESTIÓN DEL TALENTO HUMANO</v>
      </c>
      <c r="C11" s="22"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22" t="str">
        <f>+[6]Identificacion!D6</f>
        <v xml:space="preserve">1. Manejo unipersonal del programa de nómina
2. Recursos insuficientes.
3. Errores en reportes de novedades.
4. Fallas técnicas del sistema.
</v>
      </c>
      <c r="E11" s="22" t="str">
        <f>+[6]Identificacion!E6</f>
        <v xml:space="preserve">Liquidación inexacta y/o no oportuna de salarios, prestaciones sociales, aportes parafiscales, etc. 
</v>
      </c>
      <c r="F11" s="22" t="str">
        <f>+[6]Identificacion!F6</f>
        <v xml:space="preserve">1. Sanciones fiscales por pagos extemporáneos.
2. Detrimento patrimonial.
3. Sanciones disciplinarias
</v>
      </c>
      <c r="G11" s="23">
        <f>+[6]Probabilidad!E16</f>
        <v>1</v>
      </c>
      <c r="H11" s="23">
        <f>+'[6]Impacto '!D8</f>
        <v>5</v>
      </c>
      <c r="I11" s="23">
        <f t="shared" si="0"/>
        <v>5</v>
      </c>
      <c r="J11" s="86" t="str">
        <f>+'[6]Calificación de Riesgos'!H7</f>
        <v>EXTREMA</v>
      </c>
      <c r="K11" s="22" t="s">
        <v>145</v>
      </c>
      <c r="L11" s="23">
        <v>1</v>
      </c>
      <c r="M11" s="23">
        <v>3</v>
      </c>
      <c r="N11" s="23">
        <f t="shared" si="1"/>
        <v>3</v>
      </c>
      <c r="O11" s="84" t="str">
        <f>+'[6]Calificación de Riesgos'!H9</f>
        <v>MODERADA</v>
      </c>
      <c r="P11" s="18" t="s">
        <v>6</v>
      </c>
      <c r="Q11" s="22" t="s">
        <v>146</v>
      </c>
      <c r="R11" s="21" t="s">
        <v>147</v>
      </c>
      <c r="S11" s="20">
        <v>43132</v>
      </c>
      <c r="T11" s="20">
        <v>43814</v>
      </c>
      <c r="U11" s="19" t="s">
        <v>141</v>
      </c>
      <c r="V11" s="18"/>
      <c r="W11" s="18"/>
      <c r="X11" s="18"/>
      <c r="Y11" s="18"/>
      <c r="Z11" s="18"/>
      <c r="AA11" s="18"/>
      <c r="AB11" s="18"/>
      <c r="AC11" s="18"/>
      <c r="AD11" s="18"/>
      <c r="AE11" s="18"/>
      <c r="AF11" s="18"/>
      <c r="AG11" s="18"/>
      <c r="AH11" s="18"/>
      <c r="AI11" s="18"/>
    </row>
    <row r="12" spans="1:35" s="17" customFormat="1" ht="134.25" customHeight="1" x14ac:dyDescent="0.25">
      <c r="A12" s="23">
        <v>4</v>
      </c>
      <c r="B12" s="22" t="str">
        <f>+[6]Identificacion!B7</f>
        <v>GESTIÓN DEL TALENTO HUMANO</v>
      </c>
      <c r="C12" s="22"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22" t="str">
        <f>+[6]Identificacion!D7</f>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
      <c r="E12" s="22" t="str">
        <f>+[6]Identificacion!E7</f>
        <v>Historias laborales incompletas</v>
      </c>
      <c r="F12" s="22" t="str">
        <f>+[6]Identificacion!F7</f>
        <v xml:space="preserve">1. Sanciones disciplinarias al custodio.
2. Hallazgos en auditorías.
3. Alteración en la prestación del servicio por demoras en la búsqueda de los documentos.
4. Reprocesos en el manejo de la información.                             
</v>
      </c>
      <c r="G12" s="23">
        <f>+[6]Probabilidad!E17</f>
        <v>2</v>
      </c>
      <c r="H12" s="23">
        <f>+'[6]Impacto '!D9</f>
        <v>4</v>
      </c>
      <c r="I12" s="23">
        <f t="shared" si="0"/>
        <v>8</v>
      </c>
      <c r="J12" s="83" t="str">
        <f>IF(AND(I12&gt;=0,I12&lt;=4),'[6]Calificación de Riesgos'!$H$10,IF(I12&lt;7,'[6]Calificación de Riesgos'!$H$9,IF(I12&lt;13,'[6]Calificación de Riesgos'!$H$8,IF(I12&lt;=25,'[6]Calificación de Riesgos'!$H$7))))</f>
        <v>ALTA</v>
      </c>
      <c r="K12" s="22" t="s">
        <v>148</v>
      </c>
      <c r="L12" s="23">
        <v>2</v>
      </c>
      <c r="M12" s="23">
        <v>2</v>
      </c>
      <c r="N12" s="23">
        <f t="shared" si="1"/>
        <v>4</v>
      </c>
      <c r="O12" s="85" t="str">
        <f>IF(AND(N12&gt;=0,N12&lt;=4),'[6]Calificación de Riesgos'!$H$10,IF(N12&lt;7,'[6]Calificación de Riesgos'!$H$9,IF(N12&lt;13,'[6]Calificación de Riesgos'!$H$8,IF(N12&lt;=25,'[6]Calificación de Riesgos'!$H$7))))</f>
        <v>BAJA</v>
      </c>
      <c r="P12" s="18" t="s">
        <v>6</v>
      </c>
      <c r="Q12" s="22" t="s">
        <v>149</v>
      </c>
      <c r="R12" s="21" t="s">
        <v>150</v>
      </c>
      <c r="S12" s="20">
        <v>43132</v>
      </c>
      <c r="T12" s="20">
        <v>43814</v>
      </c>
      <c r="U12" s="19" t="s">
        <v>141</v>
      </c>
      <c r="V12" s="18"/>
      <c r="W12" s="18"/>
      <c r="X12" s="18"/>
      <c r="Y12" s="18"/>
      <c r="Z12" s="18"/>
      <c r="AA12" s="18"/>
      <c r="AB12" s="18"/>
      <c r="AC12" s="18"/>
      <c r="AD12" s="18"/>
      <c r="AE12" s="18"/>
      <c r="AF12" s="18"/>
      <c r="AG12" s="18"/>
      <c r="AH12" s="18"/>
      <c r="AI12" s="18"/>
    </row>
    <row r="13" spans="1:35" s="17" customFormat="1" ht="134.25" customHeight="1" x14ac:dyDescent="0.25">
      <c r="A13" s="23">
        <v>5</v>
      </c>
      <c r="B13" s="22" t="str">
        <f>+[6]Identificacion!B8</f>
        <v>GESTIÓN DEL TALENTO HUMANO</v>
      </c>
      <c r="C13" s="22"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22" t="str">
        <f>+[6]Identificacion!D8</f>
        <v>1. Falta de presupuesto para la ejecución de las actividades que se deben llevar a cabo de conformidad con la normatividad.                                                                        2. Personal insuficiente para el cumplimiento de las actividades.                                                                           3. Desconocimiento de la normatividad.</v>
      </c>
      <c r="E13" s="22" t="str">
        <f>+[6]Identificacion!E8</f>
        <v>Incumplimiento de las políticas del Sistema de Gestión de Seguridad y Salud en el Trabajo SGSST</v>
      </c>
      <c r="F13" s="22" t="str">
        <f>+[6]Identificacion!F8</f>
        <v>1. Sanciones disciplinarias.                                                      2. Sanciones por parte del Ministerio de Trabajo.                     3. Ocurrencia de accidentes laborales.</v>
      </c>
      <c r="G13" s="23">
        <f>+[6]Probabilidad!E18</f>
        <v>1</v>
      </c>
      <c r="H13" s="23">
        <f>+'[6]Impacto '!D10</f>
        <v>5</v>
      </c>
      <c r="I13" s="23">
        <f t="shared" si="0"/>
        <v>5</v>
      </c>
      <c r="J13" s="86" t="str">
        <f>+'[6]Calificación de Riesgos'!H7</f>
        <v>EXTREMA</v>
      </c>
      <c r="K13" s="22" t="s">
        <v>151</v>
      </c>
      <c r="L13" s="23">
        <v>1</v>
      </c>
      <c r="M13" s="23">
        <v>3</v>
      </c>
      <c r="N13" s="23">
        <f t="shared" si="1"/>
        <v>3</v>
      </c>
      <c r="O13" s="84" t="str">
        <f>+'[6]Calificación de Riesgos'!H9</f>
        <v>MODERADA</v>
      </c>
      <c r="P13" s="18" t="s">
        <v>6</v>
      </c>
      <c r="Q13" s="22" t="s">
        <v>152</v>
      </c>
      <c r="R13" s="21" t="s">
        <v>153</v>
      </c>
      <c r="S13" s="20">
        <v>43132</v>
      </c>
      <c r="T13" s="20">
        <v>43814</v>
      </c>
      <c r="U13" s="19" t="s">
        <v>141</v>
      </c>
      <c r="V13" s="18"/>
      <c r="W13" s="18"/>
      <c r="X13" s="18"/>
      <c r="Y13" s="18"/>
      <c r="Z13" s="18"/>
      <c r="AA13" s="18"/>
      <c r="AB13" s="18"/>
      <c r="AC13" s="18"/>
      <c r="AD13" s="18"/>
      <c r="AE13" s="18"/>
      <c r="AF13" s="18"/>
      <c r="AG13" s="18"/>
      <c r="AH13" s="18"/>
      <c r="AI13" s="18"/>
    </row>
    <row r="14" spans="1:35" ht="169.5" customHeight="1" x14ac:dyDescent="0.3">
      <c r="A14" s="23">
        <v>6</v>
      </c>
      <c r="B14" s="22" t="str">
        <f>+[6]Identificacion!B9</f>
        <v>GESTIÓN DEL TALENTO HUMANO - CONTROL INTERNO DISCIPLINARIO</v>
      </c>
      <c r="C14" s="22"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22" t="str">
        <f>+[6]Identificacion!D9</f>
        <v>1. Falencias en el seguimiento de los procesos disciplinarios en curso.
2. Información desactualizada en el Sistema de Información Disciplinaria SID.</v>
      </c>
      <c r="E14" s="22" t="str">
        <f>+[6]Identificacion!E9</f>
        <v>Dilación de las actuaciones procesales, o acaecimiento de prescripciones o caducidades</v>
      </c>
      <c r="F14" s="22" t="str">
        <f>+[6]Identificacion!F9</f>
        <v>1. Investigaciones y sanciones por parte de los órganos de control.      
2. Pérdida de Imagen y credibilidad.          
3. Imposibilidad o retraso en la adopción de decisiones de fondo.</v>
      </c>
      <c r="G14" s="23">
        <f>+[6]Probabilidad!E19</f>
        <v>4</v>
      </c>
      <c r="H14" s="23">
        <f>+'[6]Impacto '!D11</f>
        <v>3</v>
      </c>
      <c r="J14" s="83" t="str">
        <f>+'[6]Calificación de Riesgos'!H8</f>
        <v>ALTA</v>
      </c>
      <c r="K14" s="67" t="s">
        <v>154</v>
      </c>
      <c r="L14" s="23">
        <v>2</v>
      </c>
      <c r="M14" s="23">
        <v>3</v>
      </c>
      <c r="N14" s="23">
        <f t="shared" si="1"/>
        <v>6</v>
      </c>
      <c r="O14" s="84" t="str">
        <f>+'[6]Calificación de Riesgos'!H9</f>
        <v>MODERADA</v>
      </c>
      <c r="P14" s="18" t="s">
        <v>6</v>
      </c>
      <c r="Q14" s="22" t="s">
        <v>155</v>
      </c>
      <c r="R14" s="21" t="s">
        <v>156</v>
      </c>
      <c r="S14" s="113">
        <v>43132</v>
      </c>
      <c r="T14" s="113">
        <v>43814</v>
      </c>
      <c r="U14" s="19" t="s">
        <v>438</v>
      </c>
      <c r="V14" s="18"/>
      <c r="W14" s="18"/>
      <c r="X14" s="18"/>
      <c r="Y14" s="18"/>
      <c r="Z14" s="18"/>
      <c r="AA14" s="18"/>
      <c r="AB14" s="18"/>
      <c r="AC14" s="18"/>
      <c r="AD14" s="18"/>
      <c r="AE14" s="18"/>
      <c r="AF14" s="18"/>
      <c r="AG14" s="18"/>
      <c r="AH14" s="18"/>
      <c r="AI14" s="18"/>
    </row>
    <row r="15" spans="1:35" ht="82.5" customHeight="1" x14ac:dyDescent="0.3">
      <c r="A15" s="139">
        <v>7</v>
      </c>
      <c r="B15" s="165" t="str">
        <f>+[6]Identificacion!B10</f>
        <v>GESTIÓN DEL TALENTO HUMANO - CONTROL INTERNO DISCIPLINARIO</v>
      </c>
      <c r="C15" s="142"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65" t="str">
        <f>+[6]Identificacion!D10</f>
        <v>1. Falta de conocimiento y de aplicación correcta de la norma que regula una situación especifica dentro del proceso disciplinario.
2. Alta rotación de personal</v>
      </c>
      <c r="E15" s="165" t="str">
        <f>+[6]Identificacion!E10</f>
        <v>Toma de decisiones erróneas al momento de adoptar las decisiones correspondientes dentro del trámite de la actuación procesal</v>
      </c>
      <c r="F15" s="165" t="str">
        <f>+[6]Identificacion!F10</f>
        <v>Pérdida de Imagen y credibilidad. Revocatorias. Demandas contra la entidad. Investigaciones y sanciones por parte de los órgano de control.</v>
      </c>
      <c r="G15" s="139">
        <f>+[6]Probabilidad!E20</f>
        <v>2</v>
      </c>
      <c r="H15" s="139">
        <f>+'[6]Impacto '!D12</f>
        <v>3</v>
      </c>
      <c r="J15" s="168" t="str">
        <f>+'[6]Calificación de Riesgos'!H9</f>
        <v>MODERADA</v>
      </c>
      <c r="K15" s="151" t="s">
        <v>157</v>
      </c>
      <c r="L15" s="139">
        <v>1</v>
      </c>
      <c r="M15" s="139">
        <v>3</v>
      </c>
      <c r="N15" s="23">
        <f t="shared" si="1"/>
        <v>3</v>
      </c>
      <c r="O15" s="168" t="str">
        <f>+'[6]Calificación de Riesgos'!H9</f>
        <v>MODERADA</v>
      </c>
      <c r="P15" s="139" t="s">
        <v>6</v>
      </c>
      <c r="Q15" s="22" t="s">
        <v>158</v>
      </c>
      <c r="R15" s="21" t="s">
        <v>159</v>
      </c>
      <c r="S15" s="113">
        <v>43497</v>
      </c>
      <c r="T15" s="113">
        <v>43814</v>
      </c>
      <c r="U15" s="115" t="s">
        <v>438</v>
      </c>
      <c r="V15" s="18"/>
      <c r="W15" s="18"/>
      <c r="X15" s="18"/>
      <c r="Y15" s="18"/>
      <c r="Z15" s="18"/>
      <c r="AA15" s="18"/>
      <c r="AB15" s="18"/>
      <c r="AC15" s="18"/>
      <c r="AD15" s="18"/>
      <c r="AE15" s="18"/>
      <c r="AF15" s="18"/>
      <c r="AG15" s="18"/>
      <c r="AH15" s="18"/>
      <c r="AI15" s="18"/>
    </row>
    <row r="16" spans="1:35" ht="82.5" x14ac:dyDescent="0.3">
      <c r="A16" s="140"/>
      <c r="B16" s="166"/>
      <c r="C16" s="143"/>
      <c r="D16" s="166"/>
      <c r="E16" s="166"/>
      <c r="F16" s="166"/>
      <c r="G16" s="140"/>
      <c r="H16" s="140"/>
      <c r="J16" s="169"/>
      <c r="K16" s="152"/>
      <c r="L16" s="140"/>
      <c r="M16" s="140"/>
      <c r="N16" s="78"/>
      <c r="O16" s="169"/>
      <c r="P16" s="140"/>
      <c r="Q16" s="22" t="s">
        <v>160</v>
      </c>
      <c r="R16" s="21" t="s">
        <v>161</v>
      </c>
      <c r="S16" s="113">
        <v>43497</v>
      </c>
      <c r="T16" s="113">
        <v>43646</v>
      </c>
      <c r="U16" s="115" t="s">
        <v>438</v>
      </c>
      <c r="V16" s="18"/>
      <c r="W16" s="18"/>
      <c r="X16" s="18"/>
      <c r="Y16" s="18"/>
      <c r="Z16" s="18"/>
      <c r="AA16" s="18"/>
      <c r="AB16" s="18"/>
      <c r="AC16" s="18"/>
      <c r="AD16" s="18"/>
      <c r="AE16" s="18"/>
      <c r="AF16" s="18"/>
      <c r="AG16" s="18"/>
      <c r="AH16" s="18"/>
      <c r="AI16" s="18"/>
    </row>
    <row r="17" spans="1:35" ht="99" x14ac:dyDescent="0.3">
      <c r="A17" s="140"/>
      <c r="B17" s="166"/>
      <c r="C17" s="144"/>
      <c r="D17" s="166"/>
      <c r="E17" s="166"/>
      <c r="F17" s="166"/>
      <c r="G17" s="140"/>
      <c r="H17" s="140"/>
      <c r="J17" s="169"/>
      <c r="K17" s="152"/>
      <c r="L17" s="140"/>
      <c r="M17" s="140"/>
      <c r="N17" s="78"/>
      <c r="O17" s="169"/>
      <c r="P17" s="140"/>
      <c r="Q17" s="22" t="s">
        <v>162</v>
      </c>
      <c r="R17" s="21" t="s">
        <v>163</v>
      </c>
      <c r="S17" s="113">
        <v>43479</v>
      </c>
      <c r="T17" s="113">
        <v>43814</v>
      </c>
      <c r="U17" s="115" t="s">
        <v>438</v>
      </c>
      <c r="V17" s="18"/>
      <c r="W17" s="18"/>
      <c r="X17" s="18"/>
      <c r="Y17" s="18"/>
      <c r="Z17" s="18"/>
      <c r="AA17" s="18"/>
      <c r="AB17" s="18"/>
      <c r="AC17" s="18"/>
      <c r="AD17" s="18"/>
      <c r="AE17" s="18"/>
      <c r="AF17" s="18"/>
      <c r="AG17" s="18"/>
      <c r="AH17" s="18"/>
      <c r="AI17" s="18"/>
    </row>
    <row r="18" spans="1:35" ht="82.5" x14ac:dyDescent="0.3">
      <c r="A18" s="167">
        <v>8</v>
      </c>
      <c r="B18" s="170" t="str">
        <f>+[6]Identificacion!B11</f>
        <v>GESTIÓN DEL TALENTO HUMANO - CONTROL INTERNO DISCIPLINARIO</v>
      </c>
      <c r="C18" s="170"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170" t="str">
        <f>+[6]Identificacion!D11</f>
        <v>1. Falencia en los controles institucionales, para ejercer la vigilancia o custodia de los expedientes.
2. Debilidades en la implementación de digitalización de los documentos que conforman los expedientes.</v>
      </c>
      <c r="E18" s="170" t="str">
        <f>+[6]Identificacion!E11</f>
        <v>Sustracción o destrucción de expedientes, pérdida de documentos, y violación de la reserva legal.</v>
      </c>
      <c r="F18" s="170" t="str">
        <f>+[6]Identificacion!F11</f>
        <v xml:space="preserve">1. Investigaciones y sanciones por parte de los órganos de control.        
2. Pérdida de Imagen y credibilidad. </v>
      </c>
      <c r="G18" s="167">
        <f>+[6]Probabilidad!E21</f>
        <v>2</v>
      </c>
      <c r="H18" s="167">
        <f>+'[6]Impacto '!D13</f>
        <v>3</v>
      </c>
      <c r="I18" s="81"/>
      <c r="J18" s="171" t="str">
        <f>+'[6]Calificación de Riesgos'!H9</f>
        <v>MODERADA</v>
      </c>
      <c r="K18" s="172" t="s">
        <v>164</v>
      </c>
      <c r="L18" s="167">
        <v>1</v>
      </c>
      <c r="M18" s="167">
        <v>3</v>
      </c>
      <c r="N18" s="23">
        <f t="shared" si="1"/>
        <v>3</v>
      </c>
      <c r="O18" s="171" t="str">
        <f>+'[6]Calificación de Riesgos'!H9</f>
        <v>MODERADA</v>
      </c>
      <c r="P18" s="167" t="s">
        <v>6</v>
      </c>
      <c r="Q18" s="22" t="s">
        <v>165</v>
      </c>
      <c r="R18" s="21" t="s">
        <v>166</v>
      </c>
      <c r="S18" s="113">
        <v>43497</v>
      </c>
      <c r="T18" s="113">
        <v>43814</v>
      </c>
      <c r="U18" s="115" t="s">
        <v>438</v>
      </c>
      <c r="V18" s="18"/>
      <c r="W18" s="18"/>
      <c r="X18" s="18"/>
      <c r="Y18" s="18"/>
      <c r="Z18" s="18"/>
      <c r="AA18" s="18"/>
      <c r="AB18" s="18"/>
      <c r="AC18" s="18"/>
      <c r="AD18" s="18"/>
      <c r="AE18" s="18"/>
      <c r="AF18" s="18"/>
      <c r="AG18" s="18"/>
      <c r="AH18" s="18"/>
      <c r="AI18" s="18"/>
    </row>
    <row r="19" spans="1:35" ht="82.5" x14ac:dyDescent="0.3">
      <c r="A19" s="167"/>
      <c r="B19" s="170"/>
      <c r="C19" s="170"/>
      <c r="D19" s="170"/>
      <c r="E19" s="170"/>
      <c r="F19" s="170"/>
      <c r="G19" s="167"/>
      <c r="H19" s="167"/>
      <c r="I19" s="81"/>
      <c r="J19" s="171"/>
      <c r="K19" s="172"/>
      <c r="L19" s="167"/>
      <c r="M19" s="167"/>
      <c r="N19" s="81"/>
      <c r="O19" s="171"/>
      <c r="P19" s="167"/>
      <c r="Q19" s="22" t="s">
        <v>167</v>
      </c>
      <c r="R19" s="21" t="s">
        <v>168</v>
      </c>
      <c r="S19" s="113">
        <v>43497</v>
      </c>
      <c r="T19" s="113">
        <v>43814</v>
      </c>
      <c r="U19" s="115" t="s">
        <v>438</v>
      </c>
      <c r="V19" s="18"/>
      <c r="W19" s="18"/>
      <c r="X19" s="18"/>
      <c r="Y19" s="18"/>
      <c r="Z19" s="18"/>
      <c r="AA19" s="18"/>
      <c r="AB19" s="18"/>
      <c r="AC19" s="18"/>
      <c r="AD19" s="18"/>
      <c r="AE19" s="18"/>
      <c r="AF19" s="18"/>
      <c r="AG19" s="18"/>
      <c r="AH19" s="18"/>
      <c r="AI19" s="18"/>
    </row>
    <row r="20" spans="1:35" ht="82.5" x14ac:dyDescent="0.3">
      <c r="A20" s="167"/>
      <c r="B20" s="170"/>
      <c r="C20" s="170"/>
      <c r="D20" s="170"/>
      <c r="E20" s="170"/>
      <c r="F20" s="170"/>
      <c r="G20" s="167"/>
      <c r="H20" s="167"/>
      <c r="I20" s="81"/>
      <c r="J20" s="171"/>
      <c r="K20" s="172"/>
      <c r="L20" s="167"/>
      <c r="M20" s="167"/>
      <c r="N20" s="81"/>
      <c r="O20" s="171"/>
      <c r="P20" s="167"/>
      <c r="Q20" s="22" t="s">
        <v>169</v>
      </c>
      <c r="R20" s="21" t="s">
        <v>170</v>
      </c>
      <c r="S20" s="113">
        <v>43497</v>
      </c>
      <c r="T20" s="113">
        <v>43814</v>
      </c>
      <c r="U20" s="115" t="s">
        <v>438</v>
      </c>
      <c r="V20" s="18"/>
      <c r="W20" s="18"/>
      <c r="X20" s="18"/>
      <c r="Y20" s="18"/>
      <c r="Z20" s="18"/>
      <c r="AA20" s="18"/>
      <c r="AB20" s="18"/>
      <c r="AC20" s="18"/>
      <c r="AD20" s="18"/>
      <c r="AE20" s="18"/>
      <c r="AF20" s="18"/>
      <c r="AG20" s="18"/>
      <c r="AH20" s="18"/>
      <c r="AI20" s="18"/>
    </row>
  </sheetData>
  <mergeCells count="38">
    <mergeCell ref="J18:J20"/>
    <mergeCell ref="K18:K20"/>
    <mergeCell ref="L18:L20"/>
    <mergeCell ref="M18:M20"/>
    <mergeCell ref="O18:O20"/>
    <mergeCell ref="P18:P20"/>
    <mergeCell ref="O15:O17"/>
    <mergeCell ref="P15:P17"/>
    <mergeCell ref="A18:A20"/>
    <mergeCell ref="B18:B20"/>
    <mergeCell ref="C18:C20"/>
    <mergeCell ref="D18:D20"/>
    <mergeCell ref="E18:E20"/>
    <mergeCell ref="F18:F20"/>
    <mergeCell ref="G18:G20"/>
    <mergeCell ref="H18:H20"/>
    <mergeCell ref="G15:G17"/>
    <mergeCell ref="H15:H17"/>
    <mergeCell ref="J15:J17"/>
    <mergeCell ref="K15:K17"/>
    <mergeCell ref="L15:L17"/>
    <mergeCell ref="AB6:AI7"/>
    <mergeCell ref="G7:J7"/>
    <mergeCell ref="L7:M7"/>
    <mergeCell ref="O7:P7"/>
    <mergeCell ref="V6:AA7"/>
    <mergeCell ref="A1:U5"/>
    <mergeCell ref="F15:F17"/>
    <mergeCell ref="A6:F7"/>
    <mergeCell ref="G6:J6"/>
    <mergeCell ref="L6:P6"/>
    <mergeCell ref="Q6:U7"/>
    <mergeCell ref="A15:A17"/>
    <mergeCell ref="B15:B17"/>
    <mergeCell ref="C15:C17"/>
    <mergeCell ref="D15:D17"/>
    <mergeCell ref="E15:E17"/>
    <mergeCell ref="M15:M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23C37C25-DC8C-4803-A6C5-E8FAA893DE83}">
            <xm:f>NOT(ISERROR(SEARCH('C:\PLANEACIÓN 2019\RIESGOS 2019\VERSIONES FINALES RIESGOS GESTION 2019\[Mapa riesgos Gestion Talento Humano 2019 Final.xlsx]Calificación de Riesgos'!#REF!,J9)))</xm:f>
            <xm:f>'C:\PLANEACIÓN 2019\RIESGOS 2019\VERSIONES FINALES RIESGOS GESTION 2019\[Mapa riesgos Gestion Talento Humano 2019 Final.xlsx]Calificación de Riesgos'!#REF!</xm:f>
            <x14:dxf>
              <fill>
                <patternFill>
                  <bgColor rgb="FFFFC000"/>
                </patternFill>
              </fill>
            </x14:dxf>
          </x14:cfRule>
          <x14:cfRule type="containsText" priority="27" operator="containsText" id="{637E796C-2D8E-45B1-BC5F-DD247CD423EB}">
            <xm:f>NOT(ISERROR(SEARCH('C:\PLANEACIÓN 2019\RIESGOS 2019\VERSIONES FINALES RIESGOS GESTION 2019\[Mapa riesgos Gestion Talento Humano 2019 Final.xlsx]Calificación de Riesgos'!#REF!,J9)))</xm:f>
            <xm:f>'C:\PLANEACIÓN 2019\RIESGOS 2019\VERSIONES FINALES RIESGOS GESTION 2019\[Mapa riesgos Gestion Talento Humano 2019 Final.xlsx]Calificación de Riesgos'!#REF!</xm:f>
            <x14:dxf>
              <fill>
                <patternFill>
                  <bgColor rgb="FFFF0000"/>
                </patternFill>
              </fill>
            </x14:dxf>
          </x14:cfRule>
          <x14:cfRule type="containsText" priority="28" operator="containsText" id="{58161923-9F04-41A2-BA70-AA9941FFBA46}">
            <xm:f>NOT(ISERROR(SEARCH('C:\PLANEACIÓN 2019\RIESGOS 2019\VERSIONES FINALES RIESGOS GESTION 2019\[Mapa riesgos Gestion Talento Humano 2019 Final.xlsx]Calificación de Riesgos'!#REF!,J9)))</xm:f>
            <xm:f>'C:\PLANEACIÓN 2019\RIESGOS 2019\VERSIONES FINALES RIESGOS GESTION 2019\[Mapa riesgos Gestion Talento Humano 2019 Final.xlsx]Calificación de Riesgos'!#REF!</xm:f>
            <x14:dxf/>
          </x14:cfRule>
          <x14:cfRule type="containsText" priority="29" operator="containsText" id="{2ADBF0B6-D9C7-44D1-88B5-6CF2482A9A77}">
            <xm:f>NOT(ISERROR(SEARCH('C:\PLANEACIÓN 2019\RIESGOS 2019\VERSIONES FINALES RIESGOS GESTION 2019\[Mapa riesgos Gestion Talento Humano 2019 Final.xlsx]Calificación de Riesgos'!#REF!,J9)))</xm:f>
            <xm:f>'C:\PLANEACIÓN 2019\RIESGOS 2019\VERSIONES FINALES RIESGOS GESTION 2019\[Mapa riesgos Gestion Talento Humano 2019 Final.xlsx]Calificación de Riesgos'!#REF!</xm:f>
            <x14:dxf>
              <fill>
                <patternFill>
                  <bgColor rgb="FFFFFF00"/>
                </patternFill>
              </fill>
            </x14:dxf>
          </x14:cfRule>
          <x14:cfRule type="containsText" priority="30" operator="containsText" id="{5F2E0FD7-718B-4ED2-9BC2-D5295A1119F5}">
            <xm:f>NOT(ISERROR(SEARCH('C:\PLANEACIÓN 2019\RIESGOS 2019\VERSIONES FINALES RIESGOS GESTION 2019\[Mapa riesgos Gestion Talento Humano 2019 Final.xlsx]Calificación de Riesgos'!#REF!,J9)))</xm:f>
            <xm:f>'C:\PLANEACIÓN 2019\RIESGOS 2019\VERSIONES FINALES RIESGOS GESTION 2019\[Mapa riesgos Gestion Talento Humano 2019 Final.xlsx]Calificación de Riesgos'!#REF!</xm:f>
            <x14:dxf>
              <fill>
                <patternFill>
                  <bgColor rgb="FF00B050"/>
                </patternFill>
              </fill>
            </x14:dxf>
          </x14:cfRule>
          <xm:sqref>J9:J10</xm:sqref>
        </x14:conditionalFormatting>
        <x14:conditionalFormatting xmlns:xm="http://schemas.microsoft.com/office/excel/2006/main">
          <x14:cfRule type="containsText" priority="21" operator="containsText" id="{7422F2E2-1E56-4FCA-A870-4129D910A708}">
            <xm:f>NOT(ISERROR(SEARCH('C:\PLANEACIÓN 2019\RIESGOS 2019\VERSIONES FINALES RIESGOS GESTION 2019\[Mapa riesgos Gestion Talento Humano 2019 Final.xlsx]Calificación de Riesgos'!#REF!,O9)))</xm:f>
            <xm:f>'C:\PLANEACIÓN 2019\RIESGOS 2019\VERSIONES FINALES RIESGOS GESTION 2019\[Mapa riesgos Gestion Talento Humano 2019 Final.xlsx]Calificación de Riesgos'!#REF!</xm:f>
            <x14:dxf>
              <fill>
                <patternFill>
                  <bgColor rgb="FFFFC000"/>
                </patternFill>
              </fill>
            </x14:dxf>
          </x14:cfRule>
          <x14:cfRule type="containsText" priority="22" operator="containsText" id="{A41659BB-26BA-4361-917F-149468105342}">
            <xm:f>NOT(ISERROR(SEARCH('C:\PLANEACIÓN 2019\RIESGOS 2019\VERSIONES FINALES RIESGOS GESTION 2019\[Mapa riesgos Gestion Talento Humano 2019 Final.xlsx]Calificación de Riesgos'!#REF!,O9)))</xm:f>
            <xm:f>'C:\PLANEACIÓN 2019\RIESGOS 2019\VERSIONES FINALES RIESGOS GESTION 2019\[Mapa riesgos Gestion Talento Humano 2019 Final.xlsx]Calificación de Riesgos'!#REF!</xm:f>
            <x14:dxf>
              <fill>
                <patternFill>
                  <bgColor rgb="FFFF0000"/>
                </patternFill>
              </fill>
            </x14:dxf>
          </x14:cfRule>
          <x14:cfRule type="containsText" priority="23" operator="containsText" id="{F422BAF6-9DA3-47EB-86BB-DEE4B89F18E5}">
            <xm:f>NOT(ISERROR(SEARCH('C:\PLANEACIÓN 2019\RIESGOS 2019\VERSIONES FINALES RIESGOS GESTION 2019\[Mapa riesgos Gestion Talento Humano 2019 Final.xlsx]Calificación de Riesgos'!#REF!,O9)))</xm:f>
            <xm:f>'C:\PLANEACIÓN 2019\RIESGOS 2019\VERSIONES FINALES RIESGOS GESTION 2019\[Mapa riesgos Gestion Talento Humano 2019 Final.xlsx]Calificación de Riesgos'!#REF!</xm:f>
            <x14:dxf/>
          </x14:cfRule>
          <x14:cfRule type="containsText" priority="24" operator="containsText" id="{EDDFC7B4-4CC7-4673-835D-60E4E1F2A5AE}">
            <xm:f>NOT(ISERROR(SEARCH('C:\PLANEACIÓN 2019\RIESGOS 2019\VERSIONES FINALES RIESGOS GESTION 2019\[Mapa riesgos Gestion Talento Humano 2019 Final.xlsx]Calificación de Riesgos'!#REF!,O9)))</xm:f>
            <xm:f>'C:\PLANEACIÓN 2019\RIESGOS 2019\VERSIONES FINALES RIESGOS GESTION 2019\[Mapa riesgos Gestion Talento Humano 2019 Final.xlsx]Calificación de Riesgos'!#REF!</xm:f>
            <x14:dxf>
              <fill>
                <patternFill>
                  <bgColor rgb="FFFFFF00"/>
                </patternFill>
              </fill>
            </x14:dxf>
          </x14:cfRule>
          <x14:cfRule type="containsText" priority="25" operator="containsText" id="{1A63FCE8-9ADD-406F-BDBF-1DC29186E364}">
            <xm:f>NOT(ISERROR(SEARCH('C:\PLANEACIÓN 2019\RIESGOS 2019\VERSIONES FINALES RIESGOS GESTION 2019\[Mapa riesgos Gestion Talento Humano 2019 Final.xlsx]Calificación de Riesgos'!#REF!,O9)))</xm:f>
            <xm:f>'C:\PLANEACIÓN 2019\RIESGOS 2019\VERSIONES FINALES RIESGOS GESTION 2019\[Mapa riesgos Gestion Talento Humano 2019 Final.xlsx]Calificación de Riesgos'!#REF!</xm:f>
            <x14:dxf>
              <fill>
                <patternFill>
                  <bgColor rgb="FF00B050"/>
                </patternFill>
              </fill>
            </x14:dxf>
          </x14:cfRule>
          <xm:sqref>O9:O12</xm:sqref>
        </x14:conditionalFormatting>
        <x14:conditionalFormatting xmlns:xm="http://schemas.microsoft.com/office/excel/2006/main">
          <x14:cfRule type="containsText" priority="16" operator="containsText" id="{9A7A6CCB-80C2-419D-9437-99182A43624E}">
            <xm:f>NOT(ISERROR(SEARCH('C:\PLANEACIÓN 2019\RIESGOS 2019\VERSIONES FINALES RIESGOS GESTION 2019\[Mapa riesgos Gestion Talento Humano 2019 Final.xlsx]Calificación de Riesgos'!#REF!,J11)))</xm:f>
            <xm:f>'C:\PLANEACIÓN 2019\RIESGOS 2019\VERSIONES FINALES RIESGOS GESTION 2019\[Mapa riesgos Gestion Talento Humano 2019 Final.xlsx]Calificación de Riesgos'!#REF!</xm:f>
            <x14:dxf>
              <fill>
                <patternFill>
                  <bgColor rgb="FFFFC000"/>
                </patternFill>
              </fill>
            </x14:dxf>
          </x14:cfRule>
          <x14:cfRule type="containsText" priority="17" operator="containsText" id="{04767EF6-7DC2-4B51-A8FA-5F140013E0E2}">
            <xm:f>NOT(ISERROR(SEARCH('C:\PLANEACIÓN 2019\RIESGOS 2019\VERSIONES FINALES RIESGOS GESTION 2019\[Mapa riesgos Gestion Talento Humano 2019 Final.xlsx]Calificación de Riesgos'!#REF!,J11)))</xm:f>
            <xm:f>'C:\PLANEACIÓN 2019\RIESGOS 2019\VERSIONES FINALES RIESGOS GESTION 2019\[Mapa riesgos Gestion Talento Humano 2019 Final.xlsx]Calificación de Riesgos'!#REF!</xm:f>
            <x14:dxf>
              <fill>
                <patternFill>
                  <bgColor rgb="FFFF0000"/>
                </patternFill>
              </fill>
            </x14:dxf>
          </x14:cfRule>
          <x14:cfRule type="containsText" priority="18" operator="containsText" id="{44F518F8-2E27-48D9-8237-8E1A8DD5BD98}">
            <xm:f>NOT(ISERROR(SEARCH('C:\PLANEACIÓN 2019\RIESGOS 2019\VERSIONES FINALES RIESGOS GESTION 2019\[Mapa riesgos Gestion Talento Humano 2019 Final.xlsx]Calificación de Riesgos'!#REF!,J11)))</xm:f>
            <xm:f>'C:\PLANEACIÓN 2019\RIESGOS 2019\VERSIONES FINALES RIESGOS GESTION 2019\[Mapa riesgos Gestion Talento Humano 2019 Final.xlsx]Calificación de Riesgos'!#REF!</xm:f>
            <x14:dxf/>
          </x14:cfRule>
          <x14:cfRule type="containsText" priority="19" operator="containsText" id="{46C46674-1D27-400F-8000-FCD9AA45079F}">
            <xm:f>NOT(ISERROR(SEARCH('C:\PLANEACIÓN 2019\RIESGOS 2019\VERSIONES FINALES RIESGOS GESTION 2019\[Mapa riesgos Gestion Talento Humano 2019 Final.xlsx]Calificación de Riesgos'!#REF!,J11)))</xm:f>
            <xm:f>'C:\PLANEACIÓN 2019\RIESGOS 2019\VERSIONES FINALES RIESGOS GESTION 2019\[Mapa riesgos Gestion Talento Humano 2019 Final.xlsx]Calificación de Riesgos'!#REF!</xm:f>
            <x14:dxf>
              <fill>
                <patternFill>
                  <bgColor rgb="FFFFFF00"/>
                </patternFill>
              </fill>
            </x14:dxf>
          </x14:cfRule>
          <x14:cfRule type="containsText" priority="20" operator="containsText" id="{60C83CEA-6C37-4DA3-9CDF-4C2B4C59895E}">
            <xm:f>NOT(ISERROR(SEARCH('C:\PLANEACIÓN 2019\RIESGOS 2019\VERSIONES FINALES RIESGOS GESTION 2019\[Mapa riesgos Gestion Talento Humano 2019 Final.xlsx]Calificación de Riesgos'!#REF!,J11)))</xm:f>
            <xm:f>'C:\PLANEACIÓN 2019\RIESGOS 2019\VERSIONES FINALES RIESGOS GESTION 2019\[Mapa riesgos Gestion Talento Humano 2019 Final.xlsx]Calificación de Riesgos'!#REF!</xm:f>
            <x14:dxf>
              <fill>
                <patternFill>
                  <bgColor rgb="FF00B050"/>
                </patternFill>
              </fill>
            </x14:dxf>
          </x14:cfRule>
          <xm:sqref>J11:J13</xm:sqref>
        </x14:conditionalFormatting>
        <x14:conditionalFormatting xmlns:xm="http://schemas.microsoft.com/office/excel/2006/main">
          <x14:cfRule type="containsText" priority="11" operator="containsText" id="{D7BA9017-C56D-437D-B4EE-1D20E34AE721}">
            <xm:f>NOT(ISERROR(SEARCH('C:\PLANEACIÓN 2019\RIESGOS 2019\VERSIONES FINALES RIESGOS GESTION 2019\[Mapa riesgos Gestion Talento Humano 2019 Final.xlsx]Calificación de Riesgos'!#REF!,O13)))</xm:f>
            <xm:f>'C:\PLANEACIÓN 2019\RIESGOS 2019\VERSIONES FINALES RIESGOS GESTION 2019\[Mapa riesgos Gestion Talento Humano 2019 Final.xlsx]Calificación de Riesgos'!#REF!</xm:f>
            <x14:dxf>
              <fill>
                <patternFill>
                  <bgColor rgb="FFFFC000"/>
                </patternFill>
              </fill>
            </x14:dxf>
          </x14:cfRule>
          <x14:cfRule type="containsText" priority="12" operator="containsText" id="{A87D7822-B4E9-48A3-B9F3-49F0822702A2}">
            <xm:f>NOT(ISERROR(SEARCH('C:\PLANEACIÓN 2019\RIESGOS 2019\VERSIONES FINALES RIESGOS GESTION 2019\[Mapa riesgos Gestion Talento Humano 2019 Final.xlsx]Calificación de Riesgos'!#REF!,O13)))</xm:f>
            <xm:f>'C:\PLANEACIÓN 2019\RIESGOS 2019\VERSIONES FINALES RIESGOS GESTION 2019\[Mapa riesgos Gestion Talento Humano 2019 Final.xlsx]Calificación de Riesgos'!#REF!</xm:f>
            <x14:dxf>
              <fill>
                <patternFill>
                  <bgColor rgb="FFFF0000"/>
                </patternFill>
              </fill>
            </x14:dxf>
          </x14:cfRule>
          <x14:cfRule type="containsText" priority="13" operator="containsText" id="{9783C996-4EF0-445C-9B4D-3ECA2BC949E1}">
            <xm:f>NOT(ISERROR(SEARCH('C:\PLANEACIÓN 2019\RIESGOS 2019\VERSIONES FINALES RIESGOS GESTION 2019\[Mapa riesgos Gestion Talento Humano 2019 Final.xlsx]Calificación de Riesgos'!#REF!,O13)))</xm:f>
            <xm:f>'C:\PLANEACIÓN 2019\RIESGOS 2019\VERSIONES FINALES RIESGOS GESTION 2019\[Mapa riesgos Gestion Talento Humano 2019 Final.xlsx]Calificación de Riesgos'!#REF!</xm:f>
            <x14:dxf/>
          </x14:cfRule>
          <x14:cfRule type="containsText" priority="14" operator="containsText" id="{4103197B-5A0F-4211-B5AA-6DBE01B3C436}">
            <xm:f>NOT(ISERROR(SEARCH('C:\PLANEACIÓN 2019\RIESGOS 2019\VERSIONES FINALES RIESGOS GESTION 2019\[Mapa riesgos Gestion Talento Humano 2019 Final.xlsx]Calificación de Riesgos'!#REF!,O13)))</xm:f>
            <xm:f>'C:\PLANEACIÓN 2019\RIESGOS 2019\VERSIONES FINALES RIESGOS GESTION 2019\[Mapa riesgos Gestion Talento Humano 2019 Final.xlsx]Calificación de Riesgos'!#REF!</xm:f>
            <x14:dxf>
              <fill>
                <patternFill>
                  <bgColor rgb="FFFFFF00"/>
                </patternFill>
              </fill>
            </x14:dxf>
          </x14:cfRule>
          <x14:cfRule type="containsText" priority="15" operator="containsText" id="{061CF331-37C1-49B2-AD09-A841B02B0F2D}">
            <xm:f>NOT(ISERROR(SEARCH('C:\PLANEACIÓN 2019\RIESGOS 2019\VERSIONES FINALES RIESGOS GESTION 2019\[Mapa riesgos Gestion Talento Humano 2019 Final.xlsx]Calificación de Riesgos'!#REF!,O13)))</xm:f>
            <xm:f>'C:\PLANEACIÓN 2019\RIESGOS 2019\VERSIONES FINALES RIESGOS GESTION 2019\[Mapa riesgos Gestion Talento Humano 2019 Final.xlsx]Calificación de Riesgos'!#REF!</xm:f>
            <x14:dxf>
              <fill>
                <patternFill>
                  <bgColor rgb="FF00B050"/>
                </patternFill>
              </fill>
            </x14:dxf>
          </x14:cfRule>
          <xm:sqref>O13</xm:sqref>
        </x14:conditionalFormatting>
        <x14:conditionalFormatting xmlns:xm="http://schemas.microsoft.com/office/excel/2006/main">
          <x14:cfRule type="containsText" priority="6" operator="containsText" id="{B5864E45-D5EC-4300-82F0-43F4B5942890}">
            <xm:f>NOT(ISERROR(SEARCH('C:\PLANEACIÓN 2019\RIESGOS 2019\VERSIONES FINALES RIESGOS GESTION 2019\[Mapa riesgos Gestion Talento Humano 2019 Final.xlsx]Calificación de Riesgos'!#REF!,J14)))</xm:f>
            <xm:f>'C:\PLANEACIÓN 2019\RIESGOS 2019\VERSIONES FINALES RIESGOS GESTION 2019\[Mapa riesgos Gestion Talento Humano 2019 Final.xlsx]Calificación de Riesgos'!#REF!</xm:f>
            <x14:dxf>
              <fill>
                <patternFill>
                  <bgColor rgb="FFFFC000"/>
                </patternFill>
              </fill>
            </x14:dxf>
          </x14:cfRule>
          <x14:cfRule type="containsText" priority="7" operator="containsText" id="{FBC1F405-5FEE-436C-8EB3-52E9E68ADF7B}">
            <xm:f>NOT(ISERROR(SEARCH('C:\PLANEACIÓN 2019\RIESGOS 2019\VERSIONES FINALES RIESGOS GESTION 2019\[Mapa riesgos Gestion Talento Humano 2019 Final.xlsx]Calificación de Riesgos'!#REF!,J14)))</xm:f>
            <xm:f>'C:\PLANEACIÓN 2019\RIESGOS 2019\VERSIONES FINALES RIESGOS GESTION 2019\[Mapa riesgos Gestion Talento Humano 2019 Final.xlsx]Calificación de Riesgos'!#REF!</xm:f>
            <x14:dxf>
              <fill>
                <patternFill>
                  <bgColor rgb="FFFF0000"/>
                </patternFill>
              </fill>
            </x14:dxf>
          </x14:cfRule>
          <x14:cfRule type="containsText" priority="8" operator="containsText" id="{423820DE-5D5D-45FE-BECD-8C309AB11C50}">
            <xm:f>NOT(ISERROR(SEARCH('C:\PLANEACIÓN 2019\RIESGOS 2019\VERSIONES FINALES RIESGOS GESTION 2019\[Mapa riesgos Gestion Talento Humano 2019 Final.xlsx]Calificación de Riesgos'!#REF!,J14)))</xm:f>
            <xm:f>'C:\PLANEACIÓN 2019\RIESGOS 2019\VERSIONES FINALES RIESGOS GESTION 2019\[Mapa riesgos Gestion Talento Humano 2019 Final.xlsx]Calificación de Riesgos'!#REF!</xm:f>
            <x14:dxf/>
          </x14:cfRule>
          <x14:cfRule type="containsText" priority="9" operator="containsText" id="{0F7C78CE-E723-4DBF-9C7B-19129A85D8A0}">
            <xm:f>NOT(ISERROR(SEARCH('C:\PLANEACIÓN 2019\RIESGOS 2019\VERSIONES FINALES RIESGOS GESTION 2019\[Mapa riesgos Gestion Talento Humano 2019 Final.xlsx]Calificación de Riesgos'!#REF!,J14)))</xm:f>
            <xm:f>'C:\PLANEACIÓN 2019\RIESGOS 2019\VERSIONES FINALES RIESGOS GESTION 2019\[Mapa riesgos Gestion Talento Humano 2019 Final.xlsx]Calificación de Riesgos'!#REF!</xm:f>
            <x14:dxf>
              <fill>
                <patternFill>
                  <bgColor rgb="FFFFFF00"/>
                </patternFill>
              </fill>
            </x14:dxf>
          </x14:cfRule>
          <x14:cfRule type="containsText" priority="10" operator="containsText" id="{D05C0B82-E515-49E1-B697-1287044D8C03}">
            <xm:f>NOT(ISERROR(SEARCH('C:\PLANEACIÓN 2019\RIESGOS 2019\VERSIONES FINALES RIESGOS GESTION 2019\[Mapa riesgos Gestion Talento Humano 2019 Final.xlsx]Calificación de Riesgos'!#REF!,J14)))</xm:f>
            <xm:f>'C:\PLANEACIÓN 2019\RIESGOS 2019\VERSIONES FINALES RIESGOS GESTION 2019\[Mapa riesgos Gestion Talento Humano 2019 Final.xlsx]Calificación de Riesgos'!#REF!</xm:f>
            <x14:dxf>
              <fill>
                <patternFill>
                  <bgColor rgb="FF00B050"/>
                </patternFill>
              </fill>
            </x14:dxf>
          </x14:cfRule>
          <xm:sqref>J14:J16 J18</xm:sqref>
        </x14:conditionalFormatting>
        <x14:conditionalFormatting xmlns:xm="http://schemas.microsoft.com/office/excel/2006/main">
          <x14:cfRule type="containsText" priority="1" operator="containsText" id="{A68D3D7E-62A9-4BA8-8F68-CF173CF8E208}">
            <xm:f>NOT(ISERROR(SEARCH('C:\PLANEACIÓN 2019\RIESGOS 2019\VERSIONES FINALES RIESGOS GESTION 2019\[Mapa riesgos Gestion Talento Humano 2019 Final.xlsx]Calificación de Riesgos'!#REF!,O14)))</xm:f>
            <xm:f>'C:\PLANEACIÓN 2019\RIESGOS 2019\VERSIONES FINALES RIESGOS GESTION 2019\[Mapa riesgos Gestion Talento Humano 2019 Final.xlsx]Calificación de Riesgos'!#REF!</xm:f>
            <x14:dxf>
              <fill>
                <patternFill>
                  <bgColor rgb="FFFFC000"/>
                </patternFill>
              </fill>
            </x14:dxf>
          </x14:cfRule>
          <x14:cfRule type="containsText" priority="2" operator="containsText" id="{6C87BED2-1D62-435C-9D44-5D47697FA856}">
            <xm:f>NOT(ISERROR(SEARCH('C:\PLANEACIÓN 2019\RIESGOS 2019\VERSIONES FINALES RIESGOS GESTION 2019\[Mapa riesgos Gestion Talento Humano 2019 Final.xlsx]Calificación de Riesgos'!#REF!,O14)))</xm:f>
            <xm:f>'C:\PLANEACIÓN 2019\RIESGOS 2019\VERSIONES FINALES RIESGOS GESTION 2019\[Mapa riesgos Gestion Talento Humano 2019 Final.xlsx]Calificación de Riesgos'!#REF!</xm:f>
            <x14:dxf>
              <fill>
                <patternFill>
                  <bgColor rgb="FFFF0000"/>
                </patternFill>
              </fill>
            </x14:dxf>
          </x14:cfRule>
          <x14:cfRule type="containsText" priority="3" operator="containsText" id="{B1223FE8-16A1-43A5-91FD-1A37A8067A34}">
            <xm:f>NOT(ISERROR(SEARCH('C:\PLANEACIÓN 2019\RIESGOS 2019\VERSIONES FINALES RIESGOS GESTION 2019\[Mapa riesgos Gestion Talento Humano 2019 Final.xlsx]Calificación de Riesgos'!#REF!,O14)))</xm:f>
            <xm:f>'C:\PLANEACIÓN 2019\RIESGOS 2019\VERSIONES FINALES RIESGOS GESTION 2019\[Mapa riesgos Gestion Talento Humano 2019 Final.xlsx]Calificación de Riesgos'!#REF!</xm:f>
            <x14:dxf/>
          </x14:cfRule>
          <x14:cfRule type="containsText" priority="4" operator="containsText" id="{72B8994B-A353-4CCB-B9F9-7FEEB10D9EED}">
            <xm:f>NOT(ISERROR(SEARCH('C:\PLANEACIÓN 2019\RIESGOS 2019\VERSIONES FINALES RIESGOS GESTION 2019\[Mapa riesgos Gestion Talento Humano 2019 Final.xlsx]Calificación de Riesgos'!#REF!,O14)))</xm:f>
            <xm:f>'C:\PLANEACIÓN 2019\RIESGOS 2019\VERSIONES FINALES RIESGOS GESTION 2019\[Mapa riesgos Gestion Talento Humano 2019 Final.xlsx]Calificación de Riesgos'!#REF!</xm:f>
            <x14:dxf>
              <fill>
                <patternFill>
                  <bgColor rgb="FFFFFF00"/>
                </patternFill>
              </fill>
            </x14:dxf>
          </x14:cfRule>
          <x14:cfRule type="containsText" priority="5" operator="containsText" id="{52873581-2DB6-42D8-9518-DFE63F05A438}">
            <xm:f>NOT(ISERROR(SEARCH('C:\PLANEACIÓN 2019\RIESGOS 2019\VERSIONES FINALES RIESGOS GESTION 2019\[Mapa riesgos Gestion Talento Humano 2019 Final.xlsx]Calificación de Riesgos'!#REF!,O14)))</xm:f>
            <xm:f>'C:\PLANEACIÓN 2019\RIESGOS 2019\VERSIONES FINALES RIESGOS GESTION 2019\[Mapa riesgos Gestion Talento Humano 2019 Final.xlsx]Calificación de Riesgos'!#REF!</xm:f>
            <x14:dxf>
              <fill>
                <patternFill>
                  <bgColor rgb="FF00B050"/>
                </patternFill>
              </fill>
            </x14:dxf>
          </x14:cfRule>
          <xm:sqref>O14:O16 O18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P9:P12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8"/>
  <sheetViews>
    <sheetView zoomScale="75" zoomScaleNormal="75"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9"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221</v>
      </c>
      <c r="B1" s="137"/>
      <c r="C1" s="137"/>
      <c r="D1" s="137"/>
      <c r="E1" s="137"/>
      <c r="F1" s="137"/>
      <c r="G1" s="137"/>
      <c r="H1" s="137"/>
      <c r="I1" s="137"/>
      <c r="J1" s="137"/>
      <c r="K1" s="137"/>
      <c r="L1" s="137"/>
      <c r="M1" s="137"/>
      <c r="N1" s="137"/>
      <c r="O1" s="137"/>
      <c r="P1" s="137"/>
      <c r="Q1" s="137"/>
      <c r="R1" s="137"/>
      <c r="S1" s="137"/>
      <c r="T1" s="137"/>
      <c r="U1" s="178"/>
      <c r="V1" s="73"/>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78"/>
      <c r="V2" s="73"/>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78"/>
      <c r="V3" s="73"/>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78"/>
      <c r="V4" s="73"/>
      <c r="W4" s="29"/>
    </row>
    <row r="5" spans="1:35" ht="13.5" customHeight="1" x14ac:dyDescent="0.3">
      <c r="A5" s="137"/>
      <c r="B5" s="137"/>
      <c r="C5" s="137"/>
      <c r="D5" s="137"/>
      <c r="E5" s="137"/>
      <c r="F5" s="137"/>
      <c r="G5" s="137"/>
      <c r="H5" s="137"/>
      <c r="I5" s="137"/>
      <c r="J5" s="137"/>
      <c r="K5" s="137"/>
      <c r="L5" s="137"/>
      <c r="M5" s="137"/>
      <c r="N5" s="137"/>
      <c r="O5" s="137"/>
      <c r="P5" s="137"/>
      <c r="Q5" s="137"/>
      <c r="R5" s="137"/>
      <c r="S5" s="137"/>
      <c r="T5" s="137"/>
      <c r="U5" s="178"/>
      <c r="V5" s="74"/>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29" t="s">
        <v>55</v>
      </c>
      <c r="W6" s="130"/>
      <c r="X6" s="130"/>
      <c r="Y6" s="130"/>
      <c r="Z6" s="130"/>
      <c r="AA6" s="131"/>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2"/>
      <c r="W7" s="133"/>
      <c r="X7" s="133"/>
      <c r="Y7" s="133"/>
      <c r="Z7" s="133"/>
      <c r="AA7" s="134"/>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49.5" x14ac:dyDescent="0.25">
      <c r="A9" s="139">
        <v>1</v>
      </c>
      <c r="B9" s="142" t="str">
        <f>+[7]Identificacion!B4</f>
        <v>ADMINISTRACIÓN DE TECNOLOGÍAS E INFORMACIÓN</v>
      </c>
      <c r="C9" s="142"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42" t="str">
        <f>+[7]Identificacion!D4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42" t="str">
        <f>+[7]Identificacion!E4</f>
        <v xml:space="preserve">Falta de oportunidad en el seguimiento y control de los proyectos con componente tecnológico. </v>
      </c>
      <c r="F9" s="142" t="str">
        <f>+[7]Identificacion!F4</f>
        <v>Incumplimiento de las metas 
Ejecución presupuestal  retardada</v>
      </c>
      <c r="G9" s="139">
        <f>+[7]Probabilidad!E14</f>
        <v>4</v>
      </c>
      <c r="H9" s="139">
        <f>+'[7]Impacto '!D6</f>
        <v>2</v>
      </c>
      <c r="I9" s="23">
        <f t="shared" ref="I9:I20" si="0">+G9*H9</f>
        <v>8</v>
      </c>
      <c r="J9" s="162" t="str">
        <f>IF(AND(I9&gt;=0,I9&lt;=4),'[7]Calificación de Riesgos'!$H$10,IF(I9&lt;7,'[7]Calificación de Riesgos'!$H$9,IF(I9&lt;13,'[7]Calificación de Riesgos'!$H$8,IF(I9&lt;=25,'[7]Calificación de Riesgos'!$H$7))))</f>
        <v>ALTA</v>
      </c>
      <c r="K9" s="142" t="s">
        <v>172</v>
      </c>
      <c r="L9" s="174">
        <f>+G9-1</f>
        <v>3</v>
      </c>
      <c r="M9" s="174">
        <f>+H9-1</f>
        <v>1</v>
      </c>
      <c r="N9" s="23">
        <f>+L9*M9</f>
        <v>3</v>
      </c>
      <c r="O9" s="160" t="str">
        <f>IF(AND(N9&gt;=0,N9&lt;=4),'[7]Calificación de Riesgos'!$H$10,IF(N9&lt;7,'[7]Calificación de Riesgos'!$H$9,IF(N9&lt;13,'[7]Calificación de Riesgos'!$H$8,IF(N9&lt;=25,'[7]Calificación de Riesgos'!$H$7))))</f>
        <v>BAJA</v>
      </c>
      <c r="P9" s="139" t="s">
        <v>6</v>
      </c>
      <c r="Q9" s="67" t="s">
        <v>173</v>
      </c>
      <c r="R9" s="24" t="s">
        <v>174</v>
      </c>
      <c r="S9" s="87">
        <v>43497</v>
      </c>
      <c r="T9" s="87">
        <v>43830</v>
      </c>
      <c r="U9" s="88" t="s">
        <v>175</v>
      </c>
      <c r="V9" s="18"/>
      <c r="W9" s="18"/>
      <c r="X9" s="18"/>
      <c r="Y9" s="18"/>
      <c r="Z9" s="18"/>
      <c r="AA9" s="18"/>
      <c r="AB9" s="18"/>
      <c r="AC9" s="18"/>
      <c r="AD9" s="18"/>
      <c r="AE9" s="18"/>
      <c r="AF9" s="18"/>
      <c r="AG9" s="18"/>
      <c r="AH9" s="18"/>
      <c r="AI9" s="18"/>
    </row>
    <row r="10" spans="1:35" s="17" customFormat="1" ht="49.5" x14ac:dyDescent="0.25">
      <c r="A10" s="140"/>
      <c r="B10" s="143"/>
      <c r="C10" s="143"/>
      <c r="D10" s="143"/>
      <c r="E10" s="143"/>
      <c r="F10" s="143"/>
      <c r="G10" s="140"/>
      <c r="H10" s="140"/>
      <c r="I10" s="23"/>
      <c r="J10" s="173"/>
      <c r="K10" s="143"/>
      <c r="L10" s="175"/>
      <c r="M10" s="175"/>
      <c r="N10" s="23"/>
      <c r="O10" s="177"/>
      <c r="P10" s="140"/>
      <c r="Q10" s="67" t="s">
        <v>176</v>
      </c>
      <c r="R10" s="24" t="s">
        <v>177</v>
      </c>
      <c r="S10" s="87">
        <v>43497</v>
      </c>
      <c r="T10" s="87">
        <v>43830</v>
      </c>
      <c r="U10" s="88" t="s">
        <v>175</v>
      </c>
      <c r="V10" s="18"/>
      <c r="W10" s="18"/>
      <c r="X10" s="18"/>
      <c r="Y10" s="18"/>
      <c r="Z10" s="18"/>
      <c r="AA10" s="18"/>
      <c r="AB10" s="18"/>
      <c r="AC10" s="18"/>
      <c r="AD10" s="18"/>
      <c r="AE10" s="18"/>
      <c r="AF10" s="18"/>
      <c r="AG10" s="18"/>
      <c r="AH10" s="18"/>
      <c r="AI10" s="18"/>
    </row>
    <row r="11" spans="1:35" s="17" customFormat="1" ht="49.5" x14ac:dyDescent="0.25">
      <c r="A11" s="141"/>
      <c r="B11" s="144"/>
      <c r="C11" s="144"/>
      <c r="D11" s="144"/>
      <c r="E11" s="144"/>
      <c r="F11" s="144"/>
      <c r="G11" s="141"/>
      <c r="H11" s="141"/>
      <c r="I11" s="23"/>
      <c r="J11" s="163"/>
      <c r="K11" s="144"/>
      <c r="L11" s="176"/>
      <c r="M11" s="176"/>
      <c r="N11" s="23"/>
      <c r="O11" s="161"/>
      <c r="P11" s="141"/>
      <c r="Q11" s="67" t="s">
        <v>178</v>
      </c>
      <c r="R11" s="24" t="s">
        <v>179</v>
      </c>
      <c r="S11" s="87">
        <v>43497</v>
      </c>
      <c r="T11" s="87">
        <v>43830</v>
      </c>
      <c r="U11" s="88" t="s">
        <v>175</v>
      </c>
      <c r="V11" s="18"/>
      <c r="W11" s="18"/>
      <c r="X11" s="18"/>
      <c r="Y11" s="18"/>
      <c r="Z11" s="18"/>
      <c r="AA11" s="18"/>
      <c r="AB11" s="18"/>
      <c r="AC11" s="18"/>
      <c r="AD11" s="18"/>
      <c r="AE11" s="18"/>
      <c r="AF11" s="18"/>
      <c r="AG11" s="18"/>
      <c r="AH11" s="18"/>
      <c r="AI11" s="18"/>
    </row>
    <row r="12" spans="1:35" s="17" customFormat="1" ht="49.5" x14ac:dyDescent="0.25">
      <c r="A12" s="139">
        <v>2</v>
      </c>
      <c r="B12" s="142" t="str">
        <f>+[7]Identificacion!B5</f>
        <v>ADMINISTRACIÓN DE TECNOLOGÍAS E INFORMACIÓN</v>
      </c>
      <c r="C12" s="142"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42" t="str">
        <f>+[7]Identificacion!D5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42" t="str">
        <f>+[7]Identificacion!E5</f>
        <v xml:space="preserve">Atención inoportuna a las solicitudes que recibe la Oficina de Tecnología e Información  (OTI) </v>
      </c>
      <c r="F12" s="142" t="str">
        <f>+[7]Identificacion!F5</f>
        <v xml:space="preserve">Indisponibilidad de los servicios 
Pérdida de imagen 
Quejas por parte de los usuarios 
Afectación de la gestión de los trámites administrativos 
Incumplimiento normativo </v>
      </c>
      <c r="G12" s="139">
        <f>+[7]Probabilidad!E15</f>
        <v>4</v>
      </c>
      <c r="H12" s="139">
        <f>+'[7]Impacto '!D7</f>
        <v>3</v>
      </c>
      <c r="I12" s="23">
        <f t="shared" si="0"/>
        <v>12</v>
      </c>
      <c r="J12" s="162" t="str">
        <f>IF(AND(I12&gt;=0,I12&lt;=4),'[7]Calificación de Riesgos'!$H$10,IF(I12&lt;7,'[7]Calificación de Riesgos'!$H$9,IF(I12&lt;13,'[7]Calificación de Riesgos'!$H$8,IF(I12&lt;=25,'[7]Calificación de Riesgos'!$H$7))))</f>
        <v>ALTA</v>
      </c>
      <c r="K12" s="142" t="s">
        <v>180</v>
      </c>
      <c r="L12" s="174">
        <f t="shared" ref="L12:M38" si="1">+G12-1</f>
        <v>3</v>
      </c>
      <c r="M12" s="174">
        <f t="shared" si="1"/>
        <v>2</v>
      </c>
      <c r="N12" s="23">
        <f t="shared" ref="N12:N20" si="2">+L12*M12</f>
        <v>6</v>
      </c>
      <c r="O12" s="158" t="str">
        <f>IF(AND(N12&gt;=0,N12&lt;=4),'[7]Calificación de Riesgos'!$H$10,IF(N12&lt;7,'[7]Calificación de Riesgos'!$H$9,IF(N12&lt;13,'[7]Calificación de Riesgos'!$H$8,IF(N12&lt;=25,'[7]Calificación de Riesgos'!$H$7))))</f>
        <v>MODERADA</v>
      </c>
      <c r="P12" s="139" t="s">
        <v>6</v>
      </c>
      <c r="Q12" s="67" t="s">
        <v>181</v>
      </c>
      <c r="R12" s="24" t="s">
        <v>182</v>
      </c>
      <c r="S12" s="87">
        <v>43497</v>
      </c>
      <c r="T12" s="87">
        <v>43830</v>
      </c>
      <c r="U12" s="88" t="s">
        <v>175</v>
      </c>
      <c r="V12" s="18"/>
      <c r="W12" s="18"/>
      <c r="X12" s="18"/>
      <c r="Y12" s="18"/>
      <c r="Z12" s="18"/>
      <c r="AA12" s="18"/>
      <c r="AB12" s="18"/>
      <c r="AC12" s="18"/>
      <c r="AD12" s="18"/>
      <c r="AE12" s="18"/>
      <c r="AF12" s="18"/>
      <c r="AG12" s="18"/>
      <c r="AH12" s="18"/>
      <c r="AI12" s="18"/>
    </row>
    <row r="13" spans="1:35" s="17" customFormat="1" ht="49.5" x14ac:dyDescent="0.25">
      <c r="A13" s="140"/>
      <c r="B13" s="143"/>
      <c r="C13" s="143"/>
      <c r="D13" s="143"/>
      <c r="E13" s="143"/>
      <c r="F13" s="143"/>
      <c r="G13" s="140"/>
      <c r="H13" s="140"/>
      <c r="I13" s="23"/>
      <c r="J13" s="173"/>
      <c r="K13" s="143"/>
      <c r="L13" s="175"/>
      <c r="M13" s="175"/>
      <c r="N13" s="23"/>
      <c r="O13" s="164"/>
      <c r="P13" s="140"/>
      <c r="Q13" s="67" t="s">
        <v>183</v>
      </c>
      <c r="R13" s="24" t="s">
        <v>177</v>
      </c>
      <c r="S13" s="87">
        <v>43497</v>
      </c>
      <c r="T13" s="87">
        <v>43830</v>
      </c>
      <c r="U13" s="88" t="s">
        <v>175</v>
      </c>
      <c r="V13" s="18"/>
      <c r="W13" s="18"/>
      <c r="X13" s="18"/>
      <c r="Y13" s="18"/>
      <c r="Z13" s="18"/>
      <c r="AA13" s="18"/>
      <c r="AB13" s="18"/>
      <c r="AC13" s="18"/>
      <c r="AD13" s="18"/>
      <c r="AE13" s="18"/>
      <c r="AF13" s="18"/>
      <c r="AG13" s="18"/>
      <c r="AH13" s="18"/>
      <c r="AI13" s="18"/>
    </row>
    <row r="14" spans="1:35" s="17" customFormat="1" ht="49.5" x14ac:dyDescent="0.25">
      <c r="A14" s="140"/>
      <c r="B14" s="143"/>
      <c r="C14" s="143"/>
      <c r="D14" s="143"/>
      <c r="E14" s="143"/>
      <c r="F14" s="143"/>
      <c r="G14" s="140"/>
      <c r="H14" s="140"/>
      <c r="I14" s="23"/>
      <c r="J14" s="173"/>
      <c r="K14" s="143"/>
      <c r="L14" s="175"/>
      <c r="M14" s="175"/>
      <c r="N14" s="23"/>
      <c r="O14" s="164"/>
      <c r="P14" s="140"/>
      <c r="Q14" s="67" t="s">
        <v>184</v>
      </c>
      <c r="R14" s="24" t="s">
        <v>179</v>
      </c>
      <c r="S14" s="87">
        <v>43497</v>
      </c>
      <c r="T14" s="87">
        <v>43830</v>
      </c>
      <c r="U14" s="88" t="s">
        <v>175</v>
      </c>
      <c r="V14" s="18"/>
      <c r="W14" s="18"/>
      <c r="X14" s="18"/>
      <c r="Y14" s="18"/>
      <c r="Z14" s="18"/>
      <c r="AA14" s="18"/>
      <c r="AB14" s="18"/>
      <c r="AC14" s="18"/>
      <c r="AD14" s="18"/>
      <c r="AE14" s="18"/>
      <c r="AF14" s="18"/>
      <c r="AG14" s="18"/>
      <c r="AH14" s="18"/>
      <c r="AI14" s="18"/>
    </row>
    <row r="15" spans="1:35" s="17" customFormat="1" ht="49.5" x14ac:dyDescent="0.25">
      <c r="A15" s="141"/>
      <c r="B15" s="144"/>
      <c r="C15" s="144"/>
      <c r="D15" s="144"/>
      <c r="E15" s="144"/>
      <c r="F15" s="144"/>
      <c r="G15" s="141"/>
      <c r="H15" s="141"/>
      <c r="I15" s="23"/>
      <c r="J15" s="163"/>
      <c r="K15" s="144"/>
      <c r="L15" s="176"/>
      <c r="M15" s="176"/>
      <c r="N15" s="23"/>
      <c r="O15" s="159"/>
      <c r="P15" s="141"/>
      <c r="Q15" s="67" t="s">
        <v>185</v>
      </c>
      <c r="R15" s="24" t="s">
        <v>186</v>
      </c>
      <c r="S15" s="87">
        <v>43497</v>
      </c>
      <c r="T15" s="87">
        <v>43830</v>
      </c>
      <c r="U15" s="88" t="s">
        <v>175</v>
      </c>
      <c r="V15" s="18"/>
      <c r="W15" s="18"/>
      <c r="X15" s="18"/>
      <c r="Y15" s="18"/>
      <c r="Z15" s="18"/>
      <c r="AA15" s="18"/>
      <c r="AB15" s="18"/>
      <c r="AC15" s="18"/>
      <c r="AD15" s="18"/>
      <c r="AE15" s="18"/>
      <c r="AF15" s="18"/>
      <c r="AG15" s="18"/>
      <c r="AH15" s="18"/>
      <c r="AI15" s="18"/>
    </row>
    <row r="16" spans="1:35" s="17" customFormat="1" ht="49.5" x14ac:dyDescent="0.25">
      <c r="A16" s="139">
        <v>3</v>
      </c>
      <c r="B16" s="142" t="str">
        <f>+[7]Identificacion!B6</f>
        <v>ADMINISTRACIÓN DE TECNOLOGÍAS E INFORMACIÓN</v>
      </c>
      <c r="C16" s="142" t="str">
        <f>+[7]Identificacion!C6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42" t="str">
        <f>+[7]Identificacion!D6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42" t="str">
        <f>+[7]Identificacion!E6</f>
        <v xml:space="preserve">Pérdida de información de alguno de los sistemas de información </v>
      </c>
      <c r="F16" s="142" t="str">
        <f>+[7]Identificacion!F6</f>
        <v xml:space="preserve">Indisponibilidad de los servicios 
Pérdida de imagen 
Quejas por parte de los usuarios 
Afectación de la gestión de los trámites administrativos 
Incumplimiento normativo </v>
      </c>
      <c r="G16" s="139">
        <f>+[7]Probabilidad!E16</f>
        <v>4</v>
      </c>
      <c r="H16" s="139">
        <f>+'[7]Impacto '!D8</f>
        <v>3</v>
      </c>
      <c r="I16" s="23">
        <f t="shared" si="0"/>
        <v>12</v>
      </c>
      <c r="J16" s="162" t="str">
        <f>IF(AND(I16&gt;=0,I16&lt;=4),'[7]Calificación de Riesgos'!$H$10,IF(I16&lt;7,'[7]Calificación de Riesgos'!$H$9,IF(I16&lt;13,'[7]Calificación de Riesgos'!$H$8,IF(I16&lt;=25,'[7]Calificación de Riesgos'!$H$7))))</f>
        <v>ALTA</v>
      </c>
      <c r="K16" s="142" t="s">
        <v>187</v>
      </c>
      <c r="L16" s="174">
        <f t="shared" si="1"/>
        <v>3</v>
      </c>
      <c r="M16" s="174">
        <f t="shared" si="1"/>
        <v>2</v>
      </c>
      <c r="N16" s="23">
        <f t="shared" si="2"/>
        <v>6</v>
      </c>
      <c r="O16" s="158" t="str">
        <f>IF(AND(N16&gt;=0,N16&lt;=4),'[7]Calificación de Riesgos'!$H$10,IF(N16&lt;7,'[7]Calificación de Riesgos'!$H$9,IF(N16&lt;13,'[7]Calificación de Riesgos'!$H$8,IF(N16&lt;=25,'[7]Calificación de Riesgos'!$H$7))))</f>
        <v>MODERADA</v>
      </c>
      <c r="P16" s="139" t="s">
        <v>6</v>
      </c>
      <c r="Q16" s="67" t="s">
        <v>188</v>
      </c>
      <c r="R16" s="24" t="s">
        <v>174</v>
      </c>
      <c r="S16" s="87">
        <v>43497</v>
      </c>
      <c r="T16" s="87">
        <v>43830</v>
      </c>
      <c r="U16" s="88" t="s">
        <v>175</v>
      </c>
      <c r="V16" s="18"/>
      <c r="W16" s="18"/>
      <c r="X16" s="18"/>
      <c r="Y16" s="18"/>
      <c r="Z16" s="18"/>
      <c r="AA16" s="18"/>
      <c r="AB16" s="18"/>
      <c r="AC16" s="18"/>
      <c r="AD16" s="18"/>
      <c r="AE16" s="18"/>
      <c r="AF16" s="18"/>
      <c r="AG16" s="18"/>
      <c r="AH16" s="18"/>
      <c r="AI16" s="18"/>
    </row>
    <row r="17" spans="1:35" s="17" customFormat="1" ht="49.5" x14ac:dyDescent="0.25">
      <c r="A17" s="140"/>
      <c r="B17" s="143"/>
      <c r="C17" s="143"/>
      <c r="D17" s="143"/>
      <c r="E17" s="143"/>
      <c r="F17" s="143"/>
      <c r="G17" s="140"/>
      <c r="H17" s="140"/>
      <c r="I17" s="23"/>
      <c r="J17" s="173"/>
      <c r="K17" s="143"/>
      <c r="L17" s="175"/>
      <c r="M17" s="175"/>
      <c r="N17" s="23"/>
      <c r="O17" s="164"/>
      <c r="P17" s="140"/>
      <c r="Q17" s="67" t="s">
        <v>189</v>
      </c>
      <c r="R17" s="24" t="s">
        <v>190</v>
      </c>
      <c r="S17" s="87">
        <v>43497</v>
      </c>
      <c r="T17" s="87">
        <v>43830</v>
      </c>
      <c r="U17" s="88" t="s">
        <v>175</v>
      </c>
      <c r="V17" s="18"/>
      <c r="W17" s="18"/>
      <c r="X17" s="18"/>
      <c r="Y17" s="18"/>
      <c r="Z17" s="18"/>
      <c r="AA17" s="18"/>
      <c r="AB17" s="18"/>
      <c r="AC17" s="18"/>
      <c r="AD17" s="18"/>
      <c r="AE17" s="18"/>
      <c r="AF17" s="18"/>
      <c r="AG17" s="18"/>
      <c r="AH17" s="18"/>
      <c r="AI17" s="18"/>
    </row>
    <row r="18" spans="1:35" s="17" customFormat="1" ht="66" x14ac:dyDescent="0.25">
      <c r="A18" s="140"/>
      <c r="B18" s="143"/>
      <c r="C18" s="143"/>
      <c r="D18" s="143"/>
      <c r="E18" s="143"/>
      <c r="F18" s="143"/>
      <c r="G18" s="140"/>
      <c r="H18" s="140"/>
      <c r="I18" s="23"/>
      <c r="J18" s="173"/>
      <c r="K18" s="143"/>
      <c r="L18" s="175"/>
      <c r="M18" s="175"/>
      <c r="N18" s="23"/>
      <c r="O18" s="164"/>
      <c r="P18" s="140"/>
      <c r="Q18" s="67" t="s">
        <v>191</v>
      </c>
      <c r="R18" s="24" t="s">
        <v>190</v>
      </c>
      <c r="S18" s="87">
        <v>43497</v>
      </c>
      <c r="T18" s="87">
        <v>43830</v>
      </c>
      <c r="U18" s="88" t="s">
        <v>175</v>
      </c>
      <c r="V18" s="18"/>
      <c r="W18" s="18"/>
      <c r="X18" s="18"/>
      <c r="Y18" s="18"/>
      <c r="Z18" s="18"/>
      <c r="AA18" s="18"/>
      <c r="AB18" s="18"/>
      <c r="AC18" s="18"/>
      <c r="AD18" s="18"/>
      <c r="AE18" s="18"/>
      <c r="AF18" s="18"/>
      <c r="AG18" s="18"/>
      <c r="AH18" s="18"/>
      <c r="AI18" s="18"/>
    </row>
    <row r="19" spans="1:35" s="17" customFormat="1" ht="49.5" x14ac:dyDescent="0.25">
      <c r="A19" s="141"/>
      <c r="B19" s="144"/>
      <c r="C19" s="144"/>
      <c r="D19" s="144"/>
      <c r="E19" s="144"/>
      <c r="F19" s="144"/>
      <c r="G19" s="141"/>
      <c r="H19" s="141"/>
      <c r="I19" s="23"/>
      <c r="J19" s="163"/>
      <c r="K19" s="144"/>
      <c r="L19" s="176"/>
      <c r="M19" s="176"/>
      <c r="N19" s="23"/>
      <c r="O19" s="159"/>
      <c r="P19" s="141"/>
      <c r="Q19" s="67" t="s">
        <v>192</v>
      </c>
      <c r="R19" s="24" t="s">
        <v>190</v>
      </c>
      <c r="S19" s="87">
        <v>43497</v>
      </c>
      <c r="T19" s="87">
        <v>43830</v>
      </c>
      <c r="U19" s="88" t="s">
        <v>175</v>
      </c>
      <c r="V19" s="18"/>
      <c r="W19" s="18"/>
      <c r="X19" s="18"/>
      <c r="Y19" s="18"/>
      <c r="Z19" s="18"/>
      <c r="AA19" s="18"/>
      <c r="AB19" s="18"/>
      <c r="AC19" s="18"/>
      <c r="AD19" s="18"/>
      <c r="AE19" s="18"/>
      <c r="AF19" s="18"/>
      <c r="AG19" s="18"/>
      <c r="AH19" s="18"/>
      <c r="AI19" s="18"/>
    </row>
    <row r="20" spans="1:35" s="17" customFormat="1" ht="66" x14ac:dyDescent="0.25">
      <c r="A20" s="139">
        <v>4</v>
      </c>
      <c r="B20" s="142" t="str">
        <f>+[7]Identificacion!B7</f>
        <v>ADMINISTRACIÓN DE TECNOLOGÍAS E INFORMACIÓN</v>
      </c>
      <c r="C20" s="142"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42" t="str">
        <f>+[7]Identificacion!D7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42" t="str">
        <f>+[7]Identificacion!E7</f>
        <v xml:space="preserve">Indisponibilidad de los servicios tecnológicos que  soporta la OTI. </v>
      </c>
      <c r="F20" s="142" t="str">
        <f>+[7]Identificacion!F7</f>
        <v xml:space="preserve">Servicios afectados para los usuarios
internos y externos.
Afectación a toda la Entidad
Afectación de la integridad, disponibilidad y confidencialidad de la información </v>
      </c>
      <c r="G20" s="139">
        <f>+[7]Probabilidad!E17</f>
        <v>5</v>
      </c>
      <c r="H20" s="139">
        <f>+'[7]Impacto '!D9</f>
        <v>4</v>
      </c>
      <c r="I20" s="23">
        <f t="shared" si="0"/>
        <v>20</v>
      </c>
      <c r="J20" s="154" t="str">
        <f>IF(AND(I20&gt;=0,I20&lt;=4),'[7]Calificación de Riesgos'!$H$10,IF(I20&lt;7,'[7]Calificación de Riesgos'!$H$9,IF(I20&lt;13,'[7]Calificación de Riesgos'!$H$8,IF(I20&lt;=25,'[7]Calificación de Riesgos'!$H$7))))</f>
        <v>EXTREMA</v>
      </c>
      <c r="K20" s="142" t="s">
        <v>193</v>
      </c>
      <c r="L20" s="174">
        <f t="shared" si="1"/>
        <v>4</v>
      </c>
      <c r="M20" s="174">
        <f t="shared" si="1"/>
        <v>3</v>
      </c>
      <c r="N20" s="23">
        <f t="shared" si="2"/>
        <v>12</v>
      </c>
      <c r="O20" s="162" t="str">
        <f>IF(AND(N20&gt;=0,N20&lt;=4),'[7]Calificación de Riesgos'!$H$10,IF(N20&lt;7,'[7]Calificación de Riesgos'!$H$9,IF(N20&lt;13,'[7]Calificación de Riesgos'!$H$8,IF(N20&lt;=25,'[7]Calificación de Riesgos'!$H$7))))</f>
        <v>ALTA</v>
      </c>
      <c r="P20" s="139" t="s">
        <v>6</v>
      </c>
      <c r="Q20" s="89" t="s">
        <v>194</v>
      </c>
      <c r="R20" s="24" t="s">
        <v>182</v>
      </c>
      <c r="S20" s="87">
        <v>43497</v>
      </c>
      <c r="T20" s="87">
        <v>43830</v>
      </c>
      <c r="U20" s="88" t="s">
        <v>175</v>
      </c>
      <c r="V20" s="18"/>
      <c r="W20" s="18"/>
      <c r="X20" s="18"/>
      <c r="Y20" s="18"/>
      <c r="Z20" s="18"/>
      <c r="AA20" s="18"/>
      <c r="AB20" s="18"/>
      <c r="AC20" s="18"/>
      <c r="AD20" s="18"/>
      <c r="AE20" s="18"/>
      <c r="AF20" s="18"/>
      <c r="AG20" s="18"/>
      <c r="AH20" s="18"/>
      <c r="AI20" s="18"/>
    </row>
    <row r="21" spans="1:35" s="17" customFormat="1" ht="49.5" x14ac:dyDescent="0.25">
      <c r="A21" s="140"/>
      <c r="B21" s="143"/>
      <c r="C21" s="143"/>
      <c r="D21" s="143"/>
      <c r="E21" s="143"/>
      <c r="F21" s="143"/>
      <c r="G21" s="140"/>
      <c r="H21" s="140"/>
      <c r="I21" s="23"/>
      <c r="J21" s="155"/>
      <c r="K21" s="143"/>
      <c r="L21" s="175"/>
      <c r="M21" s="175"/>
      <c r="N21" s="23"/>
      <c r="O21" s="173"/>
      <c r="P21" s="140"/>
      <c r="Q21" s="89" t="s">
        <v>195</v>
      </c>
      <c r="R21" s="24" t="s">
        <v>196</v>
      </c>
      <c r="S21" s="87">
        <v>43497</v>
      </c>
      <c r="T21" s="87">
        <v>43830</v>
      </c>
      <c r="U21" s="88" t="s">
        <v>175</v>
      </c>
      <c r="V21" s="18"/>
      <c r="W21" s="18"/>
      <c r="X21" s="18"/>
      <c r="Y21" s="18"/>
      <c r="Z21" s="18"/>
      <c r="AA21" s="18"/>
      <c r="AB21" s="18"/>
      <c r="AC21" s="18"/>
      <c r="AD21" s="18"/>
      <c r="AE21" s="18"/>
      <c r="AF21" s="18"/>
      <c r="AG21" s="18"/>
      <c r="AH21" s="18"/>
      <c r="AI21" s="18"/>
    </row>
    <row r="22" spans="1:35" s="17" customFormat="1" ht="49.5" x14ac:dyDescent="0.25">
      <c r="A22" s="140"/>
      <c r="B22" s="143"/>
      <c r="C22" s="143"/>
      <c r="D22" s="143"/>
      <c r="E22" s="143"/>
      <c r="F22" s="143"/>
      <c r="G22" s="140"/>
      <c r="H22" s="140"/>
      <c r="I22" s="23"/>
      <c r="J22" s="155"/>
      <c r="K22" s="143"/>
      <c r="L22" s="175"/>
      <c r="M22" s="175"/>
      <c r="N22" s="23"/>
      <c r="O22" s="173"/>
      <c r="P22" s="140"/>
      <c r="Q22" s="89" t="s">
        <v>197</v>
      </c>
      <c r="R22" s="24" t="s">
        <v>190</v>
      </c>
      <c r="S22" s="87">
        <v>43497</v>
      </c>
      <c r="T22" s="87">
        <v>43830</v>
      </c>
      <c r="U22" s="88" t="s">
        <v>175</v>
      </c>
      <c r="V22" s="18"/>
      <c r="W22" s="18"/>
      <c r="X22" s="18"/>
      <c r="Y22" s="18"/>
      <c r="Z22" s="18"/>
      <c r="AA22" s="18"/>
      <c r="AB22" s="18"/>
      <c r="AC22" s="18"/>
      <c r="AD22" s="18"/>
      <c r="AE22" s="18"/>
      <c r="AF22" s="18"/>
      <c r="AG22" s="18"/>
      <c r="AH22" s="18"/>
      <c r="AI22" s="18"/>
    </row>
    <row r="23" spans="1:35" s="17" customFormat="1" ht="49.5" x14ac:dyDescent="0.25">
      <c r="A23" s="140"/>
      <c r="B23" s="143"/>
      <c r="C23" s="143"/>
      <c r="D23" s="143"/>
      <c r="E23" s="143"/>
      <c r="F23" s="143"/>
      <c r="G23" s="140"/>
      <c r="H23" s="140"/>
      <c r="I23" s="23"/>
      <c r="J23" s="155"/>
      <c r="K23" s="143"/>
      <c r="L23" s="175"/>
      <c r="M23" s="175"/>
      <c r="N23" s="23"/>
      <c r="O23" s="173"/>
      <c r="P23" s="140"/>
      <c r="Q23" s="89" t="s">
        <v>198</v>
      </c>
      <c r="R23" s="24" t="s">
        <v>190</v>
      </c>
      <c r="S23" s="87">
        <v>43497</v>
      </c>
      <c r="T23" s="87">
        <v>43830</v>
      </c>
      <c r="U23" s="88" t="s">
        <v>175</v>
      </c>
      <c r="V23" s="18"/>
      <c r="W23" s="18"/>
      <c r="X23" s="18"/>
      <c r="Y23" s="18"/>
      <c r="Z23" s="18"/>
      <c r="AA23" s="18"/>
      <c r="AB23" s="18"/>
      <c r="AC23" s="18"/>
      <c r="AD23" s="18"/>
      <c r="AE23" s="18"/>
      <c r="AF23" s="18"/>
      <c r="AG23" s="18"/>
      <c r="AH23" s="18"/>
      <c r="AI23" s="18"/>
    </row>
    <row r="24" spans="1:35" s="17" customFormat="1" ht="49.5" x14ac:dyDescent="0.25">
      <c r="A24" s="141"/>
      <c r="B24" s="144"/>
      <c r="C24" s="144"/>
      <c r="D24" s="144"/>
      <c r="E24" s="144"/>
      <c r="F24" s="144"/>
      <c r="G24" s="141"/>
      <c r="H24" s="141"/>
      <c r="I24" s="23"/>
      <c r="J24" s="156"/>
      <c r="K24" s="144"/>
      <c r="L24" s="176"/>
      <c r="M24" s="176"/>
      <c r="N24" s="23"/>
      <c r="O24" s="163"/>
      <c r="P24" s="141"/>
      <c r="Q24" s="89" t="s">
        <v>199</v>
      </c>
      <c r="R24" s="24" t="s">
        <v>190</v>
      </c>
      <c r="S24" s="87">
        <v>43497</v>
      </c>
      <c r="T24" s="87">
        <v>43830</v>
      </c>
      <c r="U24" s="88" t="s">
        <v>175</v>
      </c>
      <c r="V24" s="18"/>
      <c r="W24" s="18"/>
      <c r="X24" s="18"/>
      <c r="Y24" s="18"/>
      <c r="Z24" s="18"/>
      <c r="AA24" s="18"/>
      <c r="AB24" s="18"/>
      <c r="AC24" s="18"/>
      <c r="AD24" s="18"/>
      <c r="AE24" s="18"/>
      <c r="AF24" s="18"/>
      <c r="AG24" s="18"/>
      <c r="AH24" s="18"/>
      <c r="AI24" s="18"/>
    </row>
    <row r="25" spans="1:35" ht="82.5" x14ac:dyDescent="0.3">
      <c r="A25" s="139">
        <v>5</v>
      </c>
      <c r="B25" s="142" t="str">
        <f>+[7]Identificacion!B8</f>
        <v>ADMINISTRACIÓN DE TECNOLOGÍAS E INFORMACIÓN</v>
      </c>
      <c r="C25" s="142" t="str">
        <f>+[7]Identificacion!C8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42" t="str">
        <f>+[7]Identificacion!D8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42" t="str">
        <f>+[7]Identificacion!E8</f>
        <v>Accesos indebidos a la información No Pública de la Agencia afectando la integridad, disponibilidad y confidencialidad de la información.</v>
      </c>
      <c r="F25" s="142" t="str">
        <f>+[7]Identificacion!F8</f>
        <v xml:space="preserve">Afectación de la imagen institucional
Incumplimiento legal y llamados de atención
Investigaciones por parte de los órganos de control </v>
      </c>
      <c r="G25" s="139">
        <f>+[7]Probabilidad!E18</f>
        <v>4</v>
      </c>
      <c r="H25" s="139">
        <f>+'[7]Impacto '!D10</f>
        <v>3</v>
      </c>
      <c r="I25" s="23">
        <f t="shared" ref="I25:I38" si="3">+G25*H25</f>
        <v>12</v>
      </c>
      <c r="J25" s="162" t="str">
        <f>IF(AND(I25&gt;=0,I25&lt;=4),'[7]Calificación de Riesgos'!$H$10,IF(I25&lt;7,'[7]Calificación de Riesgos'!$H$9,IF(I25&lt;13,'[7]Calificación de Riesgos'!$H$8,IF(I25&lt;=25,'[7]Calificación de Riesgos'!$H$7))))</f>
        <v>ALTA</v>
      </c>
      <c r="K25" s="142" t="s">
        <v>200</v>
      </c>
      <c r="L25" s="174">
        <f t="shared" si="1"/>
        <v>3</v>
      </c>
      <c r="M25" s="174">
        <f t="shared" si="1"/>
        <v>2</v>
      </c>
      <c r="N25" s="23">
        <f t="shared" ref="N25:N38" si="4">+L25*M25</f>
        <v>6</v>
      </c>
      <c r="O25" s="158" t="str">
        <f>IF(AND(N25&gt;=0,N25&lt;=4),'[7]Calificación de Riesgos'!$H$10,IF(N25&lt;7,'[7]Calificación de Riesgos'!$H$9,IF(N25&lt;13,'[7]Calificación de Riesgos'!$H$8,IF(N25&lt;=25,'[7]Calificación de Riesgos'!$H$7))))</f>
        <v>MODERADA</v>
      </c>
      <c r="P25" s="139" t="s">
        <v>6</v>
      </c>
      <c r="Q25" s="89" t="s">
        <v>201</v>
      </c>
      <c r="R25" s="24" t="s">
        <v>182</v>
      </c>
      <c r="S25" s="87">
        <v>43497</v>
      </c>
      <c r="T25" s="87">
        <v>43830</v>
      </c>
      <c r="U25" s="88" t="s">
        <v>175</v>
      </c>
      <c r="V25" s="18"/>
      <c r="W25" s="18"/>
      <c r="X25" s="18"/>
      <c r="Y25" s="18"/>
      <c r="Z25" s="18"/>
      <c r="AA25" s="18"/>
      <c r="AB25" s="18"/>
      <c r="AC25" s="18"/>
      <c r="AD25" s="18"/>
      <c r="AE25" s="18"/>
      <c r="AF25" s="18"/>
      <c r="AG25" s="18"/>
      <c r="AH25" s="18"/>
      <c r="AI25" s="18"/>
    </row>
    <row r="26" spans="1:35" ht="49.5" x14ac:dyDescent="0.3">
      <c r="A26" s="141"/>
      <c r="B26" s="144"/>
      <c r="C26" s="144"/>
      <c r="D26" s="144"/>
      <c r="E26" s="144"/>
      <c r="F26" s="144"/>
      <c r="G26" s="141"/>
      <c r="H26" s="141"/>
      <c r="I26" s="23"/>
      <c r="J26" s="163"/>
      <c r="K26" s="144"/>
      <c r="L26" s="176"/>
      <c r="M26" s="176"/>
      <c r="N26" s="23"/>
      <c r="O26" s="159"/>
      <c r="P26" s="141"/>
      <c r="Q26" s="89" t="s">
        <v>202</v>
      </c>
      <c r="R26" s="24" t="s">
        <v>203</v>
      </c>
      <c r="S26" s="87">
        <v>43497</v>
      </c>
      <c r="T26" s="87">
        <v>43830</v>
      </c>
      <c r="U26" s="88" t="s">
        <v>175</v>
      </c>
      <c r="V26" s="18"/>
      <c r="W26" s="18"/>
      <c r="X26" s="18"/>
      <c r="Y26" s="18"/>
      <c r="Z26" s="18"/>
      <c r="AA26" s="18"/>
      <c r="AB26" s="18"/>
      <c r="AC26" s="18"/>
      <c r="AD26" s="18"/>
      <c r="AE26" s="18"/>
      <c r="AF26" s="18"/>
      <c r="AG26" s="18"/>
      <c r="AH26" s="18"/>
      <c r="AI26" s="18"/>
    </row>
    <row r="27" spans="1:35" ht="49.5" x14ac:dyDescent="0.3">
      <c r="A27" s="139">
        <v>6</v>
      </c>
      <c r="B27" s="142" t="str">
        <f>+[7]Identificacion!B9</f>
        <v>ADMINISTRACIÓN DE TECNOLOGÍAS E INFORMACIÓN</v>
      </c>
      <c r="C27" s="142" t="str">
        <f>+[7]Identificacion!C9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42" t="str">
        <f>+[7]Identificacion!D9</f>
        <v xml:space="preserve">
Desconocimiento de las autoridades a las cuales reportar incidentes de seguridad
Ausencia de comunicación sobre seguridad de la información 
Fallas en el seguimiento a los procedimientos del proceso.
</v>
      </c>
      <c r="E27" s="142" t="str">
        <f>+[7]Identificacion!E9</f>
        <v>Exposición a incidentes por inadecuada gestión de los mismos afectando la  integridad, confidencialidad y disponibilidad de la información.</v>
      </c>
      <c r="F27" s="142" t="str">
        <f>+[7]Identificacion!F9</f>
        <v>Pérdida de imagen ante las autoridades en términos de Seguridad de la Información e incumplimiento normativo del Gobierno Nacional ( MinTic y demás entidades).</v>
      </c>
      <c r="G27" s="139">
        <f>+[7]Probabilidad!E19</f>
        <v>4</v>
      </c>
      <c r="H27" s="139">
        <f>+'[7]Impacto '!D11</f>
        <v>4</v>
      </c>
      <c r="I27" s="23">
        <f t="shared" si="3"/>
        <v>16</v>
      </c>
      <c r="J27" s="154" t="str">
        <f>IF(AND(I27&gt;=0,I27&lt;=4),'[7]Calificación de Riesgos'!$H$10,IF(I27&lt;7,'[7]Calificación de Riesgos'!$H$9,IF(I27&lt;13,'[7]Calificación de Riesgos'!$H$8,IF(I27&lt;=25,'[7]Calificación de Riesgos'!$H$7))))</f>
        <v>EXTREMA</v>
      </c>
      <c r="K27" s="142" t="s">
        <v>204</v>
      </c>
      <c r="L27" s="174">
        <f t="shared" si="1"/>
        <v>3</v>
      </c>
      <c r="M27" s="174">
        <f t="shared" si="1"/>
        <v>3</v>
      </c>
      <c r="N27" s="23">
        <f t="shared" si="4"/>
        <v>9</v>
      </c>
      <c r="O27" s="162" t="str">
        <f>IF(AND(N27&gt;=0,N27&lt;=4),'[7]Calificación de Riesgos'!$H$10,IF(N27&lt;7,'[7]Calificación de Riesgos'!$H$9,IF(N27&lt;13,'[7]Calificación de Riesgos'!$H$8,IF(N27&lt;=25,'[7]Calificación de Riesgos'!$H$7))))</f>
        <v>ALTA</v>
      </c>
      <c r="P27" s="139" t="s">
        <v>6</v>
      </c>
      <c r="Q27" s="22" t="s">
        <v>205</v>
      </c>
      <c r="R27" s="24" t="s">
        <v>182</v>
      </c>
      <c r="S27" s="87">
        <v>43497</v>
      </c>
      <c r="T27" s="87">
        <v>43830</v>
      </c>
      <c r="U27" s="88" t="s">
        <v>175</v>
      </c>
      <c r="V27" s="18"/>
      <c r="W27" s="18"/>
      <c r="X27" s="18"/>
      <c r="Y27" s="18"/>
      <c r="Z27" s="18"/>
      <c r="AA27" s="18"/>
      <c r="AB27" s="18"/>
      <c r="AC27" s="18"/>
      <c r="AD27" s="18"/>
      <c r="AE27" s="18"/>
      <c r="AF27" s="18"/>
      <c r="AG27" s="18"/>
      <c r="AH27" s="18"/>
      <c r="AI27" s="18"/>
    </row>
    <row r="28" spans="1:35" ht="49.5" x14ac:dyDescent="0.3">
      <c r="A28" s="141"/>
      <c r="B28" s="144"/>
      <c r="C28" s="144"/>
      <c r="D28" s="144"/>
      <c r="E28" s="144"/>
      <c r="F28" s="144"/>
      <c r="G28" s="141"/>
      <c r="H28" s="141"/>
      <c r="I28" s="23"/>
      <c r="J28" s="156"/>
      <c r="K28" s="144"/>
      <c r="L28" s="176"/>
      <c r="M28" s="176"/>
      <c r="N28" s="23"/>
      <c r="O28" s="163"/>
      <c r="P28" s="141"/>
      <c r="Q28" s="22" t="s">
        <v>206</v>
      </c>
      <c r="R28" s="24" t="s">
        <v>182</v>
      </c>
      <c r="S28" s="87">
        <v>43497</v>
      </c>
      <c r="T28" s="87">
        <v>43830</v>
      </c>
      <c r="U28" s="88" t="s">
        <v>175</v>
      </c>
      <c r="V28" s="18"/>
      <c r="W28" s="18"/>
      <c r="X28" s="18"/>
      <c r="Y28" s="18"/>
      <c r="Z28" s="18"/>
      <c r="AA28" s="18"/>
      <c r="AB28" s="18"/>
      <c r="AC28" s="18"/>
      <c r="AD28" s="18"/>
      <c r="AE28" s="18"/>
      <c r="AF28" s="18"/>
      <c r="AG28" s="18"/>
      <c r="AH28" s="18"/>
      <c r="AI28" s="18"/>
    </row>
    <row r="29" spans="1:35" ht="297" customHeight="1" x14ac:dyDescent="0.3">
      <c r="A29" s="139">
        <v>7</v>
      </c>
      <c r="B29" s="142" t="str">
        <f>+[7]Identificacion!B10</f>
        <v>ADMINISTRACIÓN DE TECNOLOGÍAS E INFORMACIÓN</v>
      </c>
      <c r="C29" s="142"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42" t="str">
        <f>+[7]Identificacion!D10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42" t="str">
        <f>+[7]Identificacion!E10</f>
        <v>Pérdida o fuga de información sensible de la Agencia Nacional de Minería afectando la integridad, disponibilidad y confidencialidad de la información.</v>
      </c>
      <c r="F29" s="142" t="str">
        <f>+[7]Identificacion!F10</f>
        <v>Afectación de imagen institucional e incumplimiento legal</v>
      </c>
      <c r="G29" s="139">
        <f>+[7]Probabilidad!E20</f>
        <v>3</v>
      </c>
      <c r="H29" s="139">
        <f>+'[7]Impacto '!D12</f>
        <v>4</v>
      </c>
      <c r="I29" s="23">
        <f t="shared" si="3"/>
        <v>12</v>
      </c>
      <c r="J29" s="162" t="str">
        <f>IF(AND(I29&gt;=0,I29&lt;=4),'[7]Calificación de Riesgos'!$H$10,IF(I29&lt;7,'[7]Calificación de Riesgos'!$H$9,IF(I29&lt;13,'[7]Calificación de Riesgos'!$H$8,IF(I29&lt;=25,'[7]Calificación de Riesgos'!$H$7))))</f>
        <v>ALTA</v>
      </c>
      <c r="K29" s="142" t="s">
        <v>207</v>
      </c>
      <c r="L29" s="174">
        <f t="shared" si="1"/>
        <v>2</v>
      </c>
      <c r="M29" s="174">
        <f t="shared" si="1"/>
        <v>3</v>
      </c>
      <c r="N29" s="23">
        <f t="shared" si="4"/>
        <v>6</v>
      </c>
      <c r="O29" s="158" t="str">
        <f>IF(AND(N29&gt;=0,N29&lt;=4),'[7]Calificación de Riesgos'!$H$10,IF(N29&lt;7,'[7]Calificación de Riesgos'!$H$9,IF(N29&lt;13,'[7]Calificación de Riesgos'!$H$8,IF(N29&lt;=25,'[7]Calificación de Riesgos'!$H$7))))</f>
        <v>MODERADA</v>
      </c>
      <c r="P29" s="139" t="s">
        <v>6</v>
      </c>
      <c r="Q29" s="22" t="s">
        <v>208</v>
      </c>
      <c r="R29" s="24" t="s">
        <v>182</v>
      </c>
      <c r="S29" s="87">
        <v>43497</v>
      </c>
      <c r="T29" s="87">
        <v>43830</v>
      </c>
      <c r="U29" s="88" t="s">
        <v>175</v>
      </c>
      <c r="V29" s="18"/>
      <c r="W29" s="18"/>
      <c r="X29" s="18"/>
      <c r="Y29" s="18"/>
      <c r="Z29" s="18"/>
      <c r="AA29" s="18"/>
      <c r="AB29" s="18"/>
      <c r="AC29" s="18"/>
      <c r="AD29" s="18"/>
      <c r="AE29" s="18"/>
      <c r="AF29" s="18"/>
      <c r="AG29" s="18"/>
      <c r="AH29" s="18"/>
      <c r="AI29" s="18"/>
    </row>
    <row r="30" spans="1:35" ht="49.5" x14ac:dyDescent="0.3">
      <c r="A30" s="140"/>
      <c r="B30" s="143"/>
      <c r="C30" s="143"/>
      <c r="D30" s="143"/>
      <c r="E30" s="143"/>
      <c r="F30" s="143"/>
      <c r="G30" s="140"/>
      <c r="H30" s="140"/>
      <c r="I30" s="23"/>
      <c r="J30" s="173"/>
      <c r="K30" s="143"/>
      <c r="L30" s="175"/>
      <c r="M30" s="175"/>
      <c r="N30" s="23"/>
      <c r="O30" s="164"/>
      <c r="P30" s="140"/>
      <c r="Q30" s="22" t="s">
        <v>209</v>
      </c>
      <c r="R30" s="24" t="s">
        <v>182</v>
      </c>
      <c r="S30" s="87">
        <v>43497</v>
      </c>
      <c r="T30" s="87">
        <v>43830</v>
      </c>
      <c r="U30" s="88" t="s">
        <v>175</v>
      </c>
      <c r="V30" s="18"/>
      <c r="W30" s="18"/>
      <c r="X30" s="18"/>
      <c r="Y30" s="18"/>
      <c r="Z30" s="18"/>
      <c r="AA30" s="18"/>
      <c r="AB30" s="18"/>
      <c r="AC30" s="18"/>
      <c r="AD30" s="18"/>
      <c r="AE30" s="18"/>
      <c r="AF30" s="18"/>
      <c r="AG30" s="18"/>
      <c r="AH30" s="18"/>
      <c r="AI30" s="18"/>
    </row>
    <row r="31" spans="1:35" ht="49.5" x14ac:dyDescent="0.3">
      <c r="A31" s="141"/>
      <c r="B31" s="144"/>
      <c r="C31" s="144"/>
      <c r="D31" s="144"/>
      <c r="E31" s="144"/>
      <c r="F31" s="144"/>
      <c r="G31" s="141"/>
      <c r="H31" s="141"/>
      <c r="I31" s="23"/>
      <c r="J31" s="163"/>
      <c r="K31" s="144"/>
      <c r="L31" s="176"/>
      <c r="M31" s="176"/>
      <c r="N31" s="23"/>
      <c r="O31" s="159"/>
      <c r="P31" s="141"/>
      <c r="Q31" s="22" t="s">
        <v>210</v>
      </c>
      <c r="R31" s="24" t="s">
        <v>182</v>
      </c>
      <c r="S31" s="87">
        <v>43497</v>
      </c>
      <c r="T31" s="87">
        <v>43830</v>
      </c>
      <c r="U31" s="88" t="s">
        <v>175</v>
      </c>
      <c r="V31" s="18"/>
      <c r="W31" s="18"/>
      <c r="X31" s="18"/>
      <c r="Y31" s="18"/>
      <c r="Z31" s="18"/>
      <c r="AA31" s="18"/>
      <c r="AB31" s="18"/>
      <c r="AC31" s="18"/>
      <c r="AD31" s="18"/>
      <c r="AE31" s="18"/>
      <c r="AF31" s="18"/>
      <c r="AG31" s="18"/>
      <c r="AH31" s="18"/>
      <c r="AI31" s="18"/>
    </row>
    <row r="32" spans="1:35" ht="49.5" x14ac:dyDescent="0.3">
      <c r="A32" s="139">
        <v>8</v>
      </c>
      <c r="B32" s="142" t="str">
        <f>+[7]Identificacion!B11</f>
        <v>ADMINISTRACIÓN DE TECNOLOGÍAS E INFORMACIÓN</v>
      </c>
      <c r="C32" s="142" t="str">
        <f>+[7]Identificacion!C11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42" t="str">
        <f>+[7]Identificacion!D11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42" t="str">
        <f>+[7]Identificacion!E11</f>
        <v>Interrupción de los servicios tecnológicos de la Agencia Nacional de Minería afectando la integridad, disponibilidad de la información.</v>
      </c>
      <c r="F32" s="142" t="str">
        <f>+[7]Identificacion!F11</f>
        <v>Afectación de imagen y llamados de atención
Afectación en la oportunidad en la prestación de los servicios de la Entidad</v>
      </c>
      <c r="G32" s="139">
        <f>+[7]Probabilidad!E21</f>
        <v>3</v>
      </c>
      <c r="H32" s="139">
        <f>+'[7]Impacto '!D13</f>
        <v>5</v>
      </c>
      <c r="I32" s="23">
        <f t="shared" si="3"/>
        <v>15</v>
      </c>
      <c r="J32" s="154" t="str">
        <f>IF(AND(I32&gt;=0,I32&lt;=4),'[7]Calificación de Riesgos'!$H$10,IF(I32&lt;7,'[7]Calificación de Riesgos'!$H$9,IF(I32&lt;13,'[7]Calificación de Riesgos'!$H$8,IF(I32&lt;=25,'[7]Calificación de Riesgos'!$H$7))))</f>
        <v>EXTREMA</v>
      </c>
      <c r="K32" s="142" t="s">
        <v>211</v>
      </c>
      <c r="L32" s="174">
        <f t="shared" si="1"/>
        <v>2</v>
      </c>
      <c r="M32" s="174">
        <f t="shared" si="1"/>
        <v>4</v>
      </c>
      <c r="N32" s="23">
        <f t="shared" si="4"/>
        <v>8</v>
      </c>
      <c r="O32" s="162" t="str">
        <f>IF(AND(N32&gt;=0,N32&lt;=4),'[7]Calificación de Riesgos'!$H$10,IF(N32&lt;7,'[7]Calificación de Riesgos'!$H$9,IF(N32&lt;13,'[7]Calificación de Riesgos'!$H$8,IF(N32&lt;=25,'[7]Calificación de Riesgos'!$H$7))))</f>
        <v>ALTA</v>
      </c>
      <c r="P32" s="139" t="s">
        <v>6</v>
      </c>
      <c r="Q32" s="89" t="s">
        <v>212</v>
      </c>
      <c r="R32" s="24" t="s">
        <v>182</v>
      </c>
      <c r="S32" s="87">
        <v>43497</v>
      </c>
      <c r="T32" s="87">
        <v>43830</v>
      </c>
      <c r="U32" s="88" t="s">
        <v>175</v>
      </c>
      <c r="V32" s="18"/>
      <c r="W32" s="18"/>
      <c r="X32" s="18"/>
      <c r="Y32" s="18"/>
      <c r="Z32" s="18"/>
      <c r="AA32" s="18"/>
      <c r="AB32" s="18"/>
      <c r="AC32" s="18"/>
      <c r="AD32" s="18"/>
      <c r="AE32" s="18"/>
      <c r="AF32" s="18"/>
      <c r="AG32" s="18"/>
      <c r="AH32" s="18"/>
      <c r="AI32" s="18"/>
    </row>
    <row r="33" spans="1:35" ht="49.5" x14ac:dyDescent="0.3">
      <c r="A33" s="140"/>
      <c r="B33" s="143"/>
      <c r="C33" s="143"/>
      <c r="D33" s="143"/>
      <c r="E33" s="143"/>
      <c r="F33" s="143"/>
      <c r="G33" s="140"/>
      <c r="H33" s="140"/>
      <c r="I33" s="23"/>
      <c r="J33" s="155"/>
      <c r="K33" s="143"/>
      <c r="L33" s="175"/>
      <c r="M33" s="175"/>
      <c r="N33" s="23"/>
      <c r="O33" s="173"/>
      <c r="P33" s="140"/>
      <c r="Q33" s="89" t="s">
        <v>213</v>
      </c>
      <c r="R33" s="24" t="s">
        <v>182</v>
      </c>
      <c r="S33" s="87">
        <v>43497</v>
      </c>
      <c r="T33" s="87">
        <v>43830</v>
      </c>
      <c r="U33" s="88" t="s">
        <v>175</v>
      </c>
      <c r="V33" s="18"/>
      <c r="W33" s="18"/>
      <c r="X33" s="18"/>
      <c r="Y33" s="18"/>
      <c r="Z33" s="18"/>
      <c r="AA33" s="18"/>
      <c r="AB33" s="18"/>
      <c r="AC33" s="18"/>
      <c r="AD33" s="18"/>
      <c r="AE33" s="18"/>
      <c r="AF33" s="18"/>
      <c r="AG33" s="18"/>
      <c r="AH33" s="18"/>
      <c r="AI33" s="18"/>
    </row>
    <row r="34" spans="1:35" ht="49.5" x14ac:dyDescent="0.3">
      <c r="A34" s="141"/>
      <c r="B34" s="144"/>
      <c r="C34" s="144"/>
      <c r="D34" s="144"/>
      <c r="E34" s="144"/>
      <c r="F34" s="144"/>
      <c r="G34" s="141"/>
      <c r="H34" s="141"/>
      <c r="I34" s="23"/>
      <c r="J34" s="156"/>
      <c r="K34" s="144"/>
      <c r="L34" s="176"/>
      <c r="M34" s="176"/>
      <c r="N34" s="23"/>
      <c r="O34" s="163"/>
      <c r="P34" s="141"/>
      <c r="Q34" s="89" t="s">
        <v>214</v>
      </c>
      <c r="R34" s="24" t="s">
        <v>182</v>
      </c>
      <c r="S34" s="87">
        <v>43497</v>
      </c>
      <c r="T34" s="87">
        <v>43830</v>
      </c>
      <c r="U34" s="88" t="s">
        <v>175</v>
      </c>
      <c r="V34" s="18"/>
      <c r="W34" s="18"/>
      <c r="X34" s="18"/>
      <c r="Y34" s="18"/>
      <c r="Z34" s="18"/>
      <c r="AA34" s="18"/>
      <c r="AB34" s="18"/>
      <c r="AC34" s="18"/>
      <c r="AD34" s="18"/>
      <c r="AE34" s="18"/>
      <c r="AF34" s="18"/>
      <c r="AG34" s="18"/>
      <c r="AH34" s="18"/>
      <c r="AI34" s="18"/>
    </row>
    <row r="35" spans="1:35" ht="49.5" x14ac:dyDescent="0.3">
      <c r="A35" s="139">
        <v>9</v>
      </c>
      <c r="B35" s="142" t="str">
        <f>+[7]Identificacion!B12</f>
        <v>ADMINISTRACIÓN DE TECNOLOGÍAS E INFORMACIÓN</v>
      </c>
      <c r="C35" s="142" t="str">
        <f>+[7]Identificacion!C12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42" t="str">
        <f>+[7]Identificacion!D12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42" t="str">
        <f>+[7]Identificacion!E12</f>
        <v>Inapropiado funcionamiento de los sistemas de información propios de la agencia afectando la disponibilidad de la información.</v>
      </c>
      <c r="F35" s="142" t="str">
        <f>+[7]Identificacion!F12</f>
        <v>Afectación de imagen y llamados de atención
Afectación en la oportunidad en la prestación de los servicios de la Entidad</v>
      </c>
      <c r="G35" s="139">
        <f>+[7]Probabilidad!E22</f>
        <v>3</v>
      </c>
      <c r="H35" s="139">
        <f>+'[7]Impacto '!D14</f>
        <v>4</v>
      </c>
      <c r="I35" s="23">
        <f t="shared" si="3"/>
        <v>12</v>
      </c>
      <c r="J35" s="162" t="str">
        <f>IF(AND(I35&gt;=0,I35&lt;=4),'[7]Calificación de Riesgos'!$H$10,IF(I35&lt;7,'[7]Calificación de Riesgos'!$H$9,IF(I35&lt;13,'[7]Calificación de Riesgos'!$H$8,IF(I35&lt;=25,'[7]Calificación de Riesgos'!$H$7))))</f>
        <v>ALTA</v>
      </c>
      <c r="K35" s="142" t="s">
        <v>215</v>
      </c>
      <c r="L35" s="174">
        <f t="shared" si="1"/>
        <v>2</v>
      </c>
      <c r="M35" s="174">
        <f t="shared" si="1"/>
        <v>3</v>
      </c>
      <c r="N35" s="23">
        <f t="shared" si="4"/>
        <v>6</v>
      </c>
      <c r="O35" s="158" t="str">
        <f>IF(AND(N35&gt;=0,N35&lt;=4),'[7]Calificación de Riesgos'!$H$10,IF(N35&lt;7,'[7]Calificación de Riesgos'!$H$9,IF(N35&lt;13,'[7]Calificación de Riesgos'!$H$8,IF(N35&lt;=25,'[7]Calificación de Riesgos'!$H$7))))</f>
        <v>MODERADA</v>
      </c>
      <c r="P35" s="139" t="s">
        <v>6</v>
      </c>
      <c r="Q35" s="89" t="s">
        <v>216</v>
      </c>
      <c r="R35" s="24" t="s">
        <v>182</v>
      </c>
      <c r="S35" s="87">
        <v>43497</v>
      </c>
      <c r="T35" s="87">
        <v>43830</v>
      </c>
      <c r="U35" s="88" t="s">
        <v>175</v>
      </c>
      <c r="V35" s="18"/>
      <c r="W35" s="18"/>
      <c r="X35" s="18"/>
      <c r="Y35" s="18"/>
      <c r="Z35" s="18"/>
      <c r="AA35" s="18"/>
      <c r="AB35" s="18"/>
      <c r="AC35" s="18"/>
      <c r="AD35" s="18"/>
      <c r="AE35" s="18"/>
      <c r="AF35" s="18"/>
      <c r="AG35" s="18"/>
      <c r="AH35" s="18"/>
      <c r="AI35" s="18"/>
    </row>
    <row r="36" spans="1:35" ht="115.5" x14ac:dyDescent="0.3">
      <c r="A36" s="140"/>
      <c r="B36" s="143"/>
      <c r="C36" s="143"/>
      <c r="D36" s="143"/>
      <c r="E36" s="143"/>
      <c r="F36" s="143"/>
      <c r="G36" s="140"/>
      <c r="H36" s="140"/>
      <c r="I36" s="23"/>
      <c r="J36" s="173"/>
      <c r="K36" s="143"/>
      <c r="L36" s="175"/>
      <c r="M36" s="175"/>
      <c r="N36" s="23"/>
      <c r="O36" s="164"/>
      <c r="P36" s="140"/>
      <c r="Q36" s="89" t="s">
        <v>217</v>
      </c>
      <c r="R36" s="24" t="s">
        <v>182</v>
      </c>
      <c r="S36" s="87">
        <v>43497</v>
      </c>
      <c r="T36" s="87">
        <v>43830</v>
      </c>
      <c r="U36" s="88" t="s">
        <v>175</v>
      </c>
      <c r="V36" s="18"/>
      <c r="W36" s="18"/>
      <c r="X36" s="18"/>
      <c r="Y36" s="18"/>
      <c r="Z36" s="18"/>
      <c r="AA36" s="18"/>
      <c r="AB36" s="18"/>
      <c r="AC36" s="18"/>
      <c r="AD36" s="18"/>
      <c r="AE36" s="18"/>
      <c r="AF36" s="18"/>
      <c r="AG36" s="18"/>
      <c r="AH36" s="18"/>
      <c r="AI36" s="18"/>
    </row>
    <row r="37" spans="1:35" ht="49.5" x14ac:dyDescent="0.3">
      <c r="A37" s="141"/>
      <c r="B37" s="144"/>
      <c r="C37" s="144"/>
      <c r="D37" s="144"/>
      <c r="E37" s="144"/>
      <c r="F37" s="144"/>
      <c r="G37" s="141"/>
      <c r="H37" s="141"/>
      <c r="I37" s="23"/>
      <c r="J37" s="163"/>
      <c r="K37" s="144"/>
      <c r="L37" s="176"/>
      <c r="M37" s="176"/>
      <c r="N37" s="23"/>
      <c r="O37" s="159"/>
      <c r="P37" s="141"/>
      <c r="Q37" s="89" t="s">
        <v>218</v>
      </c>
      <c r="R37" s="24" t="s">
        <v>182</v>
      </c>
      <c r="S37" s="87">
        <v>43497</v>
      </c>
      <c r="T37" s="87">
        <v>43830</v>
      </c>
      <c r="U37" s="88" t="s">
        <v>175</v>
      </c>
      <c r="V37" s="18"/>
      <c r="W37" s="18"/>
      <c r="X37" s="18"/>
      <c r="Y37" s="18"/>
      <c r="Z37" s="18"/>
      <c r="AA37" s="18"/>
      <c r="AB37" s="18"/>
      <c r="AC37" s="18"/>
      <c r="AD37" s="18"/>
      <c r="AE37" s="18"/>
      <c r="AF37" s="18"/>
      <c r="AG37" s="18"/>
      <c r="AH37" s="18"/>
      <c r="AI37" s="18"/>
    </row>
    <row r="38" spans="1:35" ht="148.5" x14ac:dyDescent="0.3">
      <c r="A38" s="23">
        <v>10</v>
      </c>
      <c r="B38" s="22" t="str">
        <f>+[7]Identificacion!B13</f>
        <v>ADMINISTRACIÓN DE TECNOLOGÍAS E INFORMACIÓN</v>
      </c>
      <c r="C38" s="22" t="str">
        <f>+[7]Identificacion!C13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2" t="str">
        <f>+[7]Identificacion!D13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2" t="str">
        <f>+[7]Identificacion!E13</f>
        <v>Falla parcial en los servicios tecnológicos de la Agencia afectando la disponibilidad de la información</v>
      </c>
      <c r="F38" s="22" t="str">
        <f>+[7]Identificacion!F13</f>
        <v>Afectación de imagen y llamados de atención
Afectación en la oportunidad en la prestación de los servicios de la Entidad</v>
      </c>
      <c r="G38" s="23">
        <f>+[7]Probabilidad!E23</f>
        <v>4</v>
      </c>
      <c r="H38" s="23">
        <f>+'[7]Impacto '!D15</f>
        <v>5</v>
      </c>
      <c r="I38" s="23">
        <f t="shared" si="3"/>
        <v>20</v>
      </c>
      <c r="J38" s="92" t="str">
        <f>IF(AND(I38&gt;=0,I38&lt;=4),'[7]Calificación de Riesgos'!$H$10,IF(I38&lt;7,'[7]Calificación de Riesgos'!$H$9,IF(I38&lt;13,'[7]Calificación de Riesgos'!$H$8,IF(I38&lt;=25,'[7]Calificación de Riesgos'!$H$7))))</f>
        <v>EXTREMA</v>
      </c>
      <c r="K38" s="22" t="s">
        <v>219</v>
      </c>
      <c r="L38" s="90">
        <f t="shared" si="1"/>
        <v>3</v>
      </c>
      <c r="M38" s="90">
        <f t="shared" si="1"/>
        <v>4</v>
      </c>
      <c r="N38" s="23">
        <f t="shared" si="4"/>
        <v>12</v>
      </c>
      <c r="O38" s="82" t="str">
        <f>IF(AND(N38&gt;=0,N38&lt;=4),'[7]Calificación de Riesgos'!$H$10,IF(N38&lt;7,'[7]Calificación de Riesgos'!$H$9,IF(N38&lt;13,'[7]Calificación de Riesgos'!$H$8,IF(N38&lt;=25,'[7]Calificación de Riesgos'!$H$7))))</f>
        <v>ALTA</v>
      </c>
      <c r="P38" s="18" t="s">
        <v>6</v>
      </c>
      <c r="Q38" s="89" t="s">
        <v>220</v>
      </c>
      <c r="R38" s="24" t="s">
        <v>182</v>
      </c>
      <c r="S38" s="87">
        <v>43497</v>
      </c>
      <c r="T38" s="87">
        <v>43830</v>
      </c>
      <c r="U38" s="88" t="s">
        <v>175</v>
      </c>
      <c r="V38" s="18"/>
      <c r="W38" s="18"/>
      <c r="X38" s="18"/>
      <c r="Y38" s="18"/>
      <c r="Z38" s="18"/>
      <c r="AA38" s="18"/>
      <c r="AB38" s="18"/>
      <c r="AC38" s="18"/>
      <c r="AD38" s="18"/>
      <c r="AE38" s="18"/>
      <c r="AF38" s="18"/>
      <c r="AG38" s="18"/>
      <c r="AH38" s="18"/>
      <c r="AI38" s="18"/>
    </row>
  </sheetData>
  <mergeCells count="136">
    <mergeCell ref="O35:O37"/>
    <mergeCell ref="P35:P37"/>
    <mergeCell ref="A1:U5"/>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NOT(ISERROR(SEARCH('C:\PLANEACIÓN 2019\RIESGOS 2019\VERSIONES FINALES RIESGOS GESTION 2019\[Mapa de Riesgos Gestion OTI 2019 Final.xlsx]Calificación de Riesgos'!#REF!,J9)))</xm:f>
            <xm:f>'C:\PLANEACIÓN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NOT(ISERROR(SEARCH('C:\PLANEACIÓN 2019\RIESGOS 2019\VERSIONES FINALES RIESGOS GESTION 2019\[Mapa de Riesgos Gestion OTI 2019 Final.xlsx]Calificación de Riesgos'!#REF!,J9)))</xm:f>
            <xm:f>'C:\PLANEACIÓN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NOT(ISERROR(SEARCH('C:\PLANEACIÓN 2019\RIESGOS 2019\VERSIONES FINALES RIESGOS GESTION 2019\[Mapa de Riesgos Gestion OTI 2019 Final.xlsx]Calificación de Riesgos'!#REF!,J9)))</xm:f>
            <xm:f>'C:\PLANEACIÓN 2019\RIESGOS 2019\VERSIONES FINALES RIESGOS GESTION 2019\[Mapa de Riesgos Gestion OTI 2019 Final.xlsx]Calificación de Riesgos'!#REF!</xm:f>
            <x14:dxf/>
          </x14:cfRule>
          <x14:cfRule type="containsText" priority="19" operator="containsText" id="{565E0648-D60E-451B-A4BE-3A2C41C006E9}">
            <xm:f>NOT(ISERROR(SEARCH('C:\PLANEACIÓN 2019\RIESGOS 2019\VERSIONES FINALES RIESGOS GESTION 2019\[Mapa de Riesgos Gestion OTI 2019 Final.xlsx]Calificación de Riesgos'!#REF!,J9)))</xm:f>
            <xm:f>'C:\PLANEACIÓN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NOT(ISERROR(SEARCH('C:\PLANEACIÓN 2019\RIESGOS 2019\VERSIONES FINALES RIESGOS GESTION 2019\[Mapa de Riesgos Gestion OTI 2019 Final.xlsx]Calificación de Riesgos'!#REF!,J9)))</xm:f>
            <xm:f>'C:\PLANEACIÓN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NOT(ISERROR(SEARCH('C:\PLANEACIÓN 2019\RIESGOS 2019\VERSIONES FINALES RIESGOS GESTION 2019\[Mapa de Riesgos Gestion OTI 2019 Final.xlsx]Calificación de Riesgos'!#REF!,O9)))</xm:f>
            <xm:f>'C:\PLANEACIÓN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NOT(ISERROR(SEARCH('C:\PLANEACIÓN 2019\RIESGOS 2019\VERSIONES FINALES RIESGOS GESTION 2019\[Mapa de Riesgos Gestion OTI 2019 Final.xlsx]Calificación de Riesgos'!#REF!,O9)))</xm:f>
            <xm:f>'C:\PLANEACIÓN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NOT(ISERROR(SEARCH('C:\PLANEACIÓN 2019\RIESGOS 2019\VERSIONES FINALES RIESGOS GESTION 2019\[Mapa de Riesgos Gestion OTI 2019 Final.xlsx]Calificación de Riesgos'!#REF!,O9)))</xm:f>
            <xm:f>'C:\PLANEACIÓN 2019\RIESGOS 2019\VERSIONES FINALES RIESGOS GESTION 2019\[Mapa de Riesgos Gestion OTI 2019 Final.xlsx]Calificación de Riesgos'!#REF!</xm:f>
            <x14:dxf/>
          </x14:cfRule>
          <x14:cfRule type="containsText" priority="14" operator="containsText" id="{4542DD01-50C0-408E-808D-2CDEC78FD328}">
            <xm:f>NOT(ISERROR(SEARCH('C:\PLANEACIÓN 2019\RIESGOS 2019\VERSIONES FINALES RIESGOS GESTION 2019\[Mapa de Riesgos Gestion OTI 2019 Final.xlsx]Calificación de Riesgos'!#REF!,O9)))</xm:f>
            <xm:f>'C:\PLANEACIÓN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NOT(ISERROR(SEARCH('C:\PLANEACIÓN 2019\RIESGOS 2019\VERSIONES FINALES RIESGOS GESTION 2019\[Mapa de Riesgos Gestion OTI 2019 Final.xlsx]Calificación de Riesgos'!#REF!,O9)))</xm:f>
            <xm:f>'C:\PLANEACIÓN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NOT(ISERROR(SEARCH('C:\PLANEACIÓN 2019\RIESGOS 2019\VERSIONES FINALES RIESGOS GESTION 2019\[Mapa de Riesgos Gestion OTI 2019 Final.xlsx]Calificación de Riesgos'!#REF!,J25)))</xm:f>
            <xm:f>'C:\PLANEACIÓN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NOT(ISERROR(SEARCH('C:\PLANEACIÓN 2019\RIESGOS 2019\VERSIONES FINALES RIESGOS GESTION 2019\[Mapa de Riesgos Gestion OTI 2019 Final.xlsx]Calificación de Riesgos'!#REF!,J25)))</xm:f>
            <xm:f>'C:\PLANEACIÓN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NOT(ISERROR(SEARCH('C:\PLANEACIÓN 2019\RIESGOS 2019\VERSIONES FINALES RIESGOS GESTION 2019\[Mapa de Riesgos Gestion OTI 2019 Final.xlsx]Calificación de Riesgos'!#REF!,J25)))</xm:f>
            <xm:f>'C:\PLANEACIÓN 2019\RIESGOS 2019\VERSIONES FINALES RIESGOS GESTION 2019\[Mapa de Riesgos Gestion OTI 2019 Final.xlsx]Calificación de Riesgos'!#REF!</xm:f>
            <x14:dxf/>
          </x14:cfRule>
          <x14:cfRule type="containsText" priority="9" operator="containsText" id="{74E064E5-BB9A-43F0-B32A-9A4A454AF012}">
            <xm:f>NOT(ISERROR(SEARCH('C:\PLANEACIÓN 2019\RIESGOS 2019\VERSIONES FINALES RIESGOS GESTION 2019\[Mapa de Riesgos Gestion OTI 2019 Final.xlsx]Calificación de Riesgos'!#REF!,J25)))</xm:f>
            <xm:f>'C:\PLANEACIÓN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NOT(ISERROR(SEARCH('C:\PLANEACIÓN 2019\RIESGOS 2019\VERSIONES FINALES RIESGOS GESTION 2019\[Mapa de Riesgos Gestion OTI 2019 Final.xlsx]Calificación de Riesgos'!#REF!,J25)))</xm:f>
            <xm:f>'C:\PLANEACIÓN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NOT(ISERROR(SEARCH('C:\PLANEACIÓN 2019\RIESGOS 2019\VERSIONES FINALES RIESGOS GESTION 2019\[Mapa de Riesgos Gestion OTI 2019 Final.xlsx]Calificación de Riesgos'!#REF!,O25)))</xm:f>
            <xm:f>'C:\PLANEACIÓN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NOT(ISERROR(SEARCH('C:\PLANEACIÓN 2019\RIESGOS 2019\VERSIONES FINALES RIESGOS GESTION 2019\[Mapa de Riesgos Gestion OTI 2019 Final.xlsx]Calificación de Riesgos'!#REF!,O25)))</xm:f>
            <xm:f>'C:\PLANEACIÓN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NOT(ISERROR(SEARCH('C:\PLANEACIÓN 2019\RIESGOS 2019\VERSIONES FINALES RIESGOS GESTION 2019\[Mapa de Riesgos Gestion OTI 2019 Final.xlsx]Calificación de Riesgos'!#REF!,O25)))</xm:f>
            <xm:f>'C:\PLANEACIÓN 2019\RIESGOS 2019\VERSIONES FINALES RIESGOS GESTION 2019\[Mapa de Riesgos Gestion OTI 2019 Final.xlsx]Calificación de Riesgos'!#REF!</xm:f>
            <x14:dxf/>
          </x14:cfRule>
          <x14:cfRule type="containsText" priority="4" operator="containsText" id="{615417C2-F4D6-494E-98DF-990A8BCD50BE}">
            <xm:f>NOT(ISERROR(SEARCH('C:\PLANEACIÓN 2019\RIESGOS 2019\VERSIONES FINALES RIESGOS GESTION 2019\[Mapa de Riesgos Gestion OTI 2019 Final.xlsx]Calificación de Riesgos'!#REF!,O25)))</xm:f>
            <xm:f>'C:\PLANEACIÓN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NOT(ISERROR(SEARCH('C:\PLANEACIÓN 2019\RIESGOS 2019\VERSIONES FINALES RIESGOS GESTION 2019\[Mapa de Riesgos Gestion OTI 2019 Final.xlsx]Calificación de Riesgos'!#REF!,O25)))</xm:f>
            <xm:f>'C:\PLANEACIÓN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4" sqref="A4:U8"/>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9.75" hidden="1" customHeight="1" x14ac:dyDescent="0.3">
      <c r="B1" s="179"/>
      <c r="C1" s="180"/>
      <c r="D1" s="180"/>
      <c r="E1" s="180"/>
      <c r="F1" s="180"/>
      <c r="G1" s="180"/>
      <c r="H1" s="180"/>
      <c r="I1" s="180"/>
      <c r="J1" s="180"/>
      <c r="K1" s="180"/>
      <c r="L1" s="180"/>
      <c r="M1" s="180"/>
      <c r="N1" s="180"/>
      <c r="O1" s="180"/>
      <c r="P1" s="180"/>
      <c r="Q1" s="180"/>
      <c r="R1" s="180"/>
      <c r="S1" s="180"/>
      <c r="T1" s="180"/>
      <c r="U1" s="180"/>
      <c r="V1" s="181"/>
    </row>
    <row r="2" spans="1:35" hidden="1" x14ac:dyDescent="0.3">
      <c r="B2" s="182"/>
      <c r="C2" s="183"/>
      <c r="D2" s="183"/>
      <c r="E2" s="183"/>
      <c r="F2" s="183"/>
      <c r="G2" s="183"/>
      <c r="H2" s="183"/>
      <c r="I2" s="183"/>
      <c r="J2" s="183"/>
      <c r="K2" s="183"/>
      <c r="L2" s="183"/>
      <c r="M2" s="183"/>
      <c r="N2" s="183"/>
      <c r="O2" s="183"/>
      <c r="P2" s="183"/>
      <c r="Q2" s="183"/>
      <c r="R2" s="183"/>
      <c r="S2" s="183"/>
      <c r="T2" s="183"/>
      <c r="U2" s="183"/>
      <c r="V2" s="184"/>
      <c r="W2" s="29"/>
    </row>
    <row r="3" spans="1:35" ht="28.5" hidden="1" customHeight="1" x14ac:dyDescent="0.3">
      <c r="B3" s="185"/>
      <c r="C3" s="185"/>
      <c r="D3" s="185"/>
      <c r="E3" s="185"/>
      <c r="F3" s="185"/>
      <c r="G3" s="185"/>
      <c r="H3" s="185"/>
      <c r="I3" s="185"/>
      <c r="J3" s="185"/>
      <c r="K3" s="185"/>
      <c r="L3" s="185"/>
      <c r="M3" s="185"/>
      <c r="N3" s="185"/>
      <c r="O3" s="185"/>
      <c r="P3" s="185"/>
      <c r="Q3" s="185"/>
      <c r="R3" s="185"/>
      <c r="S3" s="185"/>
      <c r="T3" s="185"/>
      <c r="U3" s="185"/>
      <c r="V3" s="185"/>
      <c r="W3" s="29"/>
    </row>
    <row r="4" spans="1:35" ht="16.5" customHeight="1" x14ac:dyDescent="0.3">
      <c r="A4" s="137" t="s">
        <v>236</v>
      </c>
      <c r="B4" s="137"/>
      <c r="C4" s="137"/>
      <c r="D4" s="137"/>
      <c r="E4" s="137"/>
      <c r="F4" s="137"/>
      <c r="G4" s="137"/>
      <c r="H4" s="137"/>
      <c r="I4" s="137"/>
      <c r="J4" s="137"/>
      <c r="K4" s="137"/>
      <c r="L4" s="137"/>
      <c r="M4" s="137"/>
      <c r="N4" s="137"/>
      <c r="O4" s="137"/>
      <c r="P4" s="137"/>
      <c r="Q4" s="137"/>
      <c r="R4" s="137"/>
      <c r="S4" s="137"/>
      <c r="T4" s="137"/>
      <c r="U4" s="137"/>
      <c r="V4" s="75"/>
      <c r="W4" s="29"/>
    </row>
    <row r="5" spans="1:35" ht="16.5" customHeight="1" x14ac:dyDescent="0.3">
      <c r="A5" s="137"/>
      <c r="B5" s="137"/>
      <c r="C5" s="137"/>
      <c r="D5" s="137"/>
      <c r="E5" s="137"/>
      <c r="F5" s="137"/>
      <c r="G5" s="137"/>
      <c r="H5" s="137"/>
      <c r="I5" s="137"/>
      <c r="J5" s="137"/>
      <c r="K5" s="137"/>
      <c r="L5" s="137"/>
      <c r="M5" s="137"/>
      <c r="N5" s="137"/>
      <c r="O5" s="137"/>
      <c r="P5" s="137"/>
      <c r="Q5" s="137"/>
      <c r="R5" s="137"/>
      <c r="S5" s="137"/>
      <c r="T5" s="137"/>
      <c r="U5" s="137"/>
      <c r="V5" s="75"/>
      <c r="W5" s="29"/>
    </row>
    <row r="6" spans="1:35" ht="13.5" customHeight="1" x14ac:dyDescent="0.3">
      <c r="A6" s="137"/>
      <c r="B6" s="137"/>
      <c r="C6" s="137"/>
      <c r="D6" s="137"/>
      <c r="E6" s="137"/>
      <c r="F6" s="137"/>
      <c r="G6" s="137"/>
      <c r="H6" s="137"/>
      <c r="I6" s="137"/>
      <c r="J6" s="137"/>
      <c r="K6" s="137"/>
      <c r="L6" s="137"/>
      <c r="M6" s="137"/>
      <c r="N6" s="137"/>
      <c r="O6" s="137"/>
      <c r="P6" s="137"/>
      <c r="Q6" s="137"/>
      <c r="R6" s="137"/>
      <c r="S6" s="137"/>
      <c r="T6" s="137"/>
      <c r="U6" s="137"/>
      <c r="V6" s="75"/>
      <c r="W6" s="29"/>
    </row>
    <row r="7" spans="1:35" ht="13.5" customHeight="1" x14ac:dyDescent="0.3">
      <c r="A7" s="137"/>
      <c r="B7" s="137"/>
      <c r="C7" s="137"/>
      <c r="D7" s="137"/>
      <c r="E7" s="137"/>
      <c r="F7" s="137"/>
      <c r="G7" s="137"/>
      <c r="H7" s="137"/>
      <c r="I7" s="137"/>
      <c r="J7" s="137"/>
      <c r="K7" s="137"/>
      <c r="L7" s="137"/>
      <c r="M7" s="137"/>
      <c r="N7" s="137"/>
      <c r="O7" s="137"/>
      <c r="P7" s="137"/>
      <c r="Q7" s="137"/>
      <c r="R7" s="137"/>
      <c r="S7" s="137"/>
      <c r="T7" s="137"/>
      <c r="U7" s="137"/>
      <c r="V7" s="75"/>
      <c r="W7" s="29"/>
    </row>
    <row r="8" spans="1:35" ht="13.5" customHeight="1" x14ac:dyDescent="0.3">
      <c r="A8" s="138"/>
      <c r="B8" s="138"/>
      <c r="C8" s="138"/>
      <c r="D8" s="138"/>
      <c r="E8" s="138"/>
      <c r="F8" s="138"/>
      <c r="G8" s="138"/>
      <c r="H8" s="138"/>
      <c r="I8" s="138"/>
      <c r="J8" s="138"/>
      <c r="K8" s="138"/>
      <c r="L8" s="138"/>
      <c r="M8" s="138"/>
      <c r="N8" s="138"/>
      <c r="O8" s="138"/>
      <c r="P8" s="138"/>
      <c r="Q8" s="138"/>
      <c r="R8" s="138"/>
      <c r="S8" s="138"/>
      <c r="T8" s="138"/>
      <c r="U8" s="138"/>
      <c r="V8" s="75"/>
      <c r="W8" s="29"/>
    </row>
    <row r="9" spans="1:35" s="25" customFormat="1" ht="20.25" customHeight="1" x14ac:dyDescent="0.3">
      <c r="A9" s="136" t="s">
        <v>60</v>
      </c>
      <c r="B9" s="136"/>
      <c r="C9" s="136"/>
      <c r="D9" s="136"/>
      <c r="E9" s="136"/>
      <c r="F9" s="136"/>
      <c r="G9" s="135" t="s">
        <v>59</v>
      </c>
      <c r="H9" s="135"/>
      <c r="I9" s="135"/>
      <c r="J9" s="135"/>
      <c r="K9" s="26" t="s">
        <v>58</v>
      </c>
      <c r="L9" s="136" t="s">
        <v>57</v>
      </c>
      <c r="M9" s="136"/>
      <c r="N9" s="136"/>
      <c r="O9" s="136"/>
      <c r="P9" s="136"/>
      <c r="Q9" s="136" t="s">
        <v>56</v>
      </c>
      <c r="R9" s="136"/>
      <c r="S9" s="136"/>
      <c r="T9" s="136"/>
      <c r="U9" s="136"/>
      <c r="V9" s="136" t="s">
        <v>55</v>
      </c>
      <c r="W9" s="136"/>
      <c r="X9" s="136"/>
      <c r="Y9" s="136"/>
      <c r="Z9" s="136"/>
      <c r="AA9" s="136"/>
      <c r="AB9" s="129" t="s">
        <v>54</v>
      </c>
      <c r="AC9" s="130"/>
      <c r="AD9" s="130"/>
      <c r="AE9" s="130"/>
      <c r="AF9" s="130"/>
      <c r="AG9" s="130"/>
      <c r="AH9" s="130"/>
      <c r="AI9" s="131"/>
    </row>
    <row r="10" spans="1:35" s="25" customFormat="1" ht="43.5" customHeight="1" x14ac:dyDescent="0.3">
      <c r="A10" s="136"/>
      <c r="B10" s="136"/>
      <c r="C10" s="136"/>
      <c r="D10" s="136"/>
      <c r="E10" s="136"/>
      <c r="F10" s="136"/>
      <c r="G10" s="135" t="s">
        <v>53</v>
      </c>
      <c r="H10" s="135"/>
      <c r="I10" s="135"/>
      <c r="J10" s="135"/>
      <c r="K10" s="26" t="s">
        <v>52</v>
      </c>
      <c r="L10" s="135" t="s">
        <v>51</v>
      </c>
      <c r="M10" s="135"/>
      <c r="N10" s="28"/>
      <c r="O10" s="135" t="s">
        <v>50</v>
      </c>
      <c r="P10" s="135"/>
      <c r="Q10" s="136"/>
      <c r="R10" s="136"/>
      <c r="S10" s="136"/>
      <c r="T10" s="136"/>
      <c r="U10" s="136"/>
      <c r="V10" s="136"/>
      <c r="W10" s="136"/>
      <c r="X10" s="136"/>
      <c r="Y10" s="136"/>
      <c r="Z10" s="136"/>
      <c r="AA10" s="136"/>
      <c r="AB10" s="132"/>
      <c r="AC10" s="133"/>
      <c r="AD10" s="133"/>
      <c r="AE10" s="133"/>
      <c r="AF10" s="133"/>
      <c r="AG10" s="133"/>
      <c r="AH10" s="133"/>
      <c r="AI10" s="134"/>
    </row>
    <row r="11" spans="1:35" s="25" customFormat="1" ht="66" customHeight="1" x14ac:dyDescent="0.3">
      <c r="A11" s="26" t="s">
        <v>49</v>
      </c>
      <c r="B11" s="26" t="s">
        <v>48</v>
      </c>
      <c r="C11" s="26" t="s">
        <v>47</v>
      </c>
      <c r="D11" s="26" t="s">
        <v>46</v>
      </c>
      <c r="E11" s="26" t="s">
        <v>45</v>
      </c>
      <c r="F11" s="26" t="s">
        <v>44</v>
      </c>
      <c r="G11" s="26" t="s">
        <v>40</v>
      </c>
      <c r="H11" s="26" t="s">
        <v>39</v>
      </c>
      <c r="I11" s="26" t="s">
        <v>43</v>
      </c>
      <c r="J11" s="26" t="s">
        <v>42</v>
      </c>
      <c r="K11" s="26" t="s">
        <v>41</v>
      </c>
      <c r="L11" s="26" t="s">
        <v>40</v>
      </c>
      <c r="M11" s="26" t="s">
        <v>39</v>
      </c>
      <c r="N11" s="26" t="s">
        <v>38</v>
      </c>
      <c r="O11" s="26" t="s">
        <v>37</v>
      </c>
      <c r="P11" s="26" t="s">
        <v>36</v>
      </c>
      <c r="Q11" s="26" t="s">
        <v>35</v>
      </c>
      <c r="R11" s="26" t="s">
        <v>34</v>
      </c>
      <c r="S11" s="26" t="s">
        <v>33</v>
      </c>
      <c r="T11" s="26" t="s">
        <v>32</v>
      </c>
      <c r="U11" s="26" t="s">
        <v>31</v>
      </c>
      <c r="V11" s="26" t="s">
        <v>30</v>
      </c>
      <c r="W11" s="26" t="s">
        <v>29</v>
      </c>
      <c r="X11" s="26" t="s">
        <v>28</v>
      </c>
      <c r="Y11" s="26" t="s">
        <v>24</v>
      </c>
      <c r="Z11" s="26" t="s">
        <v>23</v>
      </c>
      <c r="AA11" s="26" t="s">
        <v>22</v>
      </c>
      <c r="AB11" s="26" t="s">
        <v>27</v>
      </c>
      <c r="AC11" s="26" t="s">
        <v>26</v>
      </c>
      <c r="AD11" s="26" t="s">
        <v>25</v>
      </c>
      <c r="AE11" s="26" t="s">
        <v>24</v>
      </c>
      <c r="AF11" s="26" t="s">
        <v>23</v>
      </c>
      <c r="AG11" s="26" t="s">
        <v>22</v>
      </c>
      <c r="AH11" s="26" t="s">
        <v>21</v>
      </c>
      <c r="AI11" s="26" t="s">
        <v>20</v>
      </c>
    </row>
    <row r="12" spans="1:35" s="17" customFormat="1" ht="33" x14ac:dyDescent="0.25">
      <c r="A12" s="139">
        <v>1</v>
      </c>
      <c r="B12" s="142" t="str">
        <f>+[8]Identificacion!B4</f>
        <v>GESTIÓN FINANCIERA</v>
      </c>
      <c r="C12" s="142" t="str">
        <f>+[8]Identificacion!C4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42" t="str">
        <f>+[8]Identificacion!D4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45" t="str">
        <f>+[8]Identificacion!E4</f>
        <v>Incumplimiento en  las Responsabilidades Tributarias</v>
      </c>
      <c r="F12" s="145" t="str">
        <f>+[8]Identificacion!F4</f>
        <v>1. Sanciones económicas a la entidad.</v>
      </c>
      <c r="G12" s="139">
        <f>+[8]Probabilidad!E14</f>
        <v>3</v>
      </c>
      <c r="H12" s="139">
        <f>+'[8]Impacto '!D6</f>
        <v>3</v>
      </c>
      <c r="I12" s="23">
        <f t="shared" ref="I12:I17" si="0">+G12*H12</f>
        <v>9</v>
      </c>
      <c r="J12" s="162" t="str">
        <f>IF(AND(I12&gt;=0,I12&lt;=4),'[8]Calificación de Riesgos'!$H$10,IF(I12&lt;7,'[8]Calificación de Riesgos'!$H$9,IF(I12&lt;13,'[8]Calificación de Riesgos'!$H$8,IF(I12&lt;=25,'[8]Calificación de Riesgos'!$H$7))))</f>
        <v>ALTA</v>
      </c>
      <c r="K12" s="186" t="s">
        <v>222</v>
      </c>
      <c r="L12" s="139">
        <v>1</v>
      </c>
      <c r="M12" s="139">
        <v>1</v>
      </c>
      <c r="N12" s="23">
        <f>+L12*M12</f>
        <v>1</v>
      </c>
      <c r="O12" s="160" t="str">
        <f>IF(AND(N12&gt;=0,N12&lt;=4),'[8]Calificación de Riesgos'!$H$10,IF(N12&lt;7,'[8]Calificación de Riesgos'!$H$9,IF(N12&lt;13,'[8]Calificación de Riesgos'!$H$8,IF(N12&lt;=25,'[8]Calificación de Riesgos'!$H$7))))</f>
        <v>BAJA</v>
      </c>
      <c r="P12" s="139" t="s">
        <v>6</v>
      </c>
      <c r="Q12" s="22" t="s">
        <v>223</v>
      </c>
      <c r="R12" s="24" t="s">
        <v>224</v>
      </c>
      <c r="S12" s="20">
        <v>43466</v>
      </c>
      <c r="T12" s="20">
        <v>43830</v>
      </c>
      <c r="U12" s="19" t="s">
        <v>225</v>
      </c>
      <c r="V12" s="18"/>
      <c r="W12" s="18"/>
      <c r="X12" s="18"/>
      <c r="Y12" s="18"/>
      <c r="Z12" s="18"/>
      <c r="AA12" s="18"/>
      <c r="AB12" s="18"/>
      <c r="AC12" s="18"/>
      <c r="AD12" s="18"/>
      <c r="AE12" s="18"/>
      <c r="AF12" s="18"/>
      <c r="AG12" s="18"/>
      <c r="AH12" s="18"/>
      <c r="AI12" s="18"/>
    </row>
    <row r="13" spans="1:35" s="17" customFormat="1" ht="49.5" x14ac:dyDescent="0.25">
      <c r="A13" s="140"/>
      <c r="B13" s="143"/>
      <c r="C13" s="143"/>
      <c r="D13" s="143"/>
      <c r="E13" s="146"/>
      <c r="F13" s="146"/>
      <c r="G13" s="140"/>
      <c r="H13" s="140"/>
      <c r="I13" s="23"/>
      <c r="J13" s="173"/>
      <c r="K13" s="187"/>
      <c r="L13" s="140"/>
      <c r="M13" s="140"/>
      <c r="N13" s="23"/>
      <c r="O13" s="177"/>
      <c r="P13" s="140"/>
      <c r="Q13" s="22" t="s">
        <v>226</v>
      </c>
      <c r="R13" s="24" t="s">
        <v>224</v>
      </c>
      <c r="S13" s="20">
        <v>43466</v>
      </c>
      <c r="T13" s="20">
        <v>43830</v>
      </c>
      <c r="U13" s="19" t="s">
        <v>225</v>
      </c>
      <c r="V13" s="18"/>
      <c r="W13" s="18"/>
      <c r="X13" s="18"/>
      <c r="Y13" s="18"/>
      <c r="Z13" s="18"/>
      <c r="AA13" s="18"/>
      <c r="AB13" s="18"/>
      <c r="AC13" s="18"/>
      <c r="AD13" s="18"/>
      <c r="AE13" s="18"/>
      <c r="AF13" s="18"/>
      <c r="AG13" s="18"/>
      <c r="AH13" s="18"/>
      <c r="AI13" s="18"/>
    </row>
    <row r="14" spans="1:35" s="17" customFormat="1" ht="49.5" x14ac:dyDescent="0.25">
      <c r="A14" s="141"/>
      <c r="B14" s="144"/>
      <c r="C14" s="144"/>
      <c r="D14" s="144"/>
      <c r="E14" s="147"/>
      <c r="F14" s="147"/>
      <c r="G14" s="141"/>
      <c r="H14" s="141"/>
      <c r="I14" s="23"/>
      <c r="J14" s="163"/>
      <c r="K14" s="188"/>
      <c r="L14" s="141"/>
      <c r="M14" s="141"/>
      <c r="N14" s="23"/>
      <c r="O14" s="161"/>
      <c r="P14" s="141"/>
      <c r="Q14" s="22" t="s">
        <v>227</v>
      </c>
      <c r="R14" s="24" t="s">
        <v>224</v>
      </c>
      <c r="S14" s="20">
        <v>43466</v>
      </c>
      <c r="T14" s="20">
        <v>43830</v>
      </c>
      <c r="U14" s="19" t="s">
        <v>225</v>
      </c>
      <c r="V14" s="18"/>
      <c r="W14" s="18"/>
      <c r="X14" s="18"/>
      <c r="Y14" s="18"/>
      <c r="Z14" s="18"/>
      <c r="AA14" s="18"/>
      <c r="AB14" s="18"/>
      <c r="AC14" s="18"/>
      <c r="AD14" s="18"/>
      <c r="AE14" s="18"/>
      <c r="AF14" s="18"/>
      <c r="AG14" s="18"/>
      <c r="AH14" s="18"/>
      <c r="AI14" s="18"/>
    </row>
    <row r="15" spans="1:35" s="17" customFormat="1" ht="123" customHeight="1" x14ac:dyDescent="0.25">
      <c r="A15" s="139">
        <v>2</v>
      </c>
      <c r="B15" s="142" t="str">
        <f>+[8]Identificacion!B5</f>
        <v>GESTIÓN FINANCIERA</v>
      </c>
      <c r="C15" s="142" t="str">
        <f>+[8]Identificacion!C5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42" t="str">
        <f>+[8]Identificacion!D5</f>
        <v xml:space="preserve">1. La documentación correspondiente se encuentra en diferentes archivos, lo cual no permite tener la trazabilidad completa de cada solicitud y no se cuenta con el acceso a toda la información.  
</v>
      </c>
      <c r="E15" s="145" t="str">
        <f>+[8]Identificacion!E5</f>
        <v>Atender las devoluciones sin el lleno de los requisitos establecidos en la Resolución No. 313 de 2018  o las normas que la sustituyan modifique o adicionen.</v>
      </c>
      <c r="F15" s="145" t="str">
        <f>+[8]Identificacion!F5</f>
        <v>1. Sanción disciplinaria al servidor público a cargo del trámite.</v>
      </c>
      <c r="G15" s="139">
        <f>+[8]Probabilidad!E15</f>
        <v>2</v>
      </c>
      <c r="H15" s="139">
        <f>+'[8]Impacto '!D7</f>
        <v>2</v>
      </c>
      <c r="I15" s="23">
        <f t="shared" si="0"/>
        <v>4</v>
      </c>
      <c r="J15" s="160" t="str">
        <f>IF(AND(I15&gt;=0,I15&lt;=4),'[8]Calificación de Riesgos'!$H$10,IF(I15&lt;7,'[8]Calificación de Riesgos'!$H$9,IF(I15&lt;12,'[8]Calificación de Riesgos'!$H$8,IF(I15&lt;=25,'[8]Calificación de Riesgos'!$H$7))))</f>
        <v>BAJA</v>
      </c>
      <c r="K15" s="186" t="s">
        <v>228</v>
      </c>
      <c r="L15" s="139">
        <v>1</v>
      </c>
      <c r="M15" s="139">
        <v>1</v>
      </c>
      <c r="N15" s="23">
        <f t="shared" ref="N15:N17" si="1">+L15*M15</f>
        <v>1</v>
      </c>
      <c r="O15" s="160" t="str">
        <f>IF(AND(N15&gt;=0,N15&lt;=4),'[8]Calificación de Riesgos'!$H$10,IF(N15&lt;7,'[8]Calificación de Riesgos'!$H$9,IF(N15&lt;13,'[8]Calificación de Riesgos'!$H$8,IF(N15&lt;=25,'[8]Calificación de Riesgos'!$H$7))))</f>
        <v>BAJA</v>
      </c>
      <c r="P15" s="139" t="s">
        <v>6</v>
      </c>
      <c r="Q15" s="22" t="s">
        <v>229</v>
      </c>
      <c r="R15" s="21" t="s">
        <v>230</v>
      </c>
      <c r="S15" s="20">
        <v>43466</v>
      </c>
      <c r="T15" s="20">
        <v>43830</v>
      </c>
      <c r="U15" s="19" t="s">
        <v>231</v>
      </c>
      <c r="V15" s="18"/>
      <c r="W15" s="18"/>
      <c r="X15" s="18"/>
      <c r="Y15" s="18"/>
      <c r="Z15" s="18"/>
      <c r="AA15" s="18"/>
      <c r="AB15" s="18"/>
      <c r="AC15" s="18"/>
      <c r="AD15" s="18"/>
      <c r="AE15" s="18"/>
      <c r="AF15" s="18"/>
      <c r="AG15" s="18"/>
      <c r="AH15" s="18"/>
      <c r="AI15" s="18"/>
    </row>
    <row r="16" spans="1:35" s="17" customFormat="1" ht="123" customHeight="1" x14ac:dyDescent="0.25">
      <c r="A16" s="141"/>
      <c r="B16" s="144"/>
      <c r="C16" s="144"/>
      <c r="D16" s="144"/>
      <c r="E16" s="147"/>
      <c r="F16" s="147"/>
      <c r="G16" s="141"/>
      <c r="H16" s="141"/>
      <c r="I16" s="23"/>
      <c r="J16" s="161"/>
      <c r="K16" s="188"/>
      <c r="L16" s="141"/>
      <c r="M16" s="141"/>
      <c r="N16" s="23"/>
      <c r="O16" s="161"/>
      <c r="P16" s="141"/>
      <c r="Q16" s="22" t="s">
        <v>232</v>
      </c>
      <c r="R16" s="21" t="s">
        <v>230</v>
      </c>
      <c r="S16" s="20">
        <v>43466</v>
      </c>
      <c r="T16" s="20">
        <v>43830</v>
      </c>
      <c r="U16" s="19" t="s">
        <v>231</v>
      </c>
      <c r="V16" s="18"/>
      <c r="W16" s="18"/>
      <c r="X16" s="18"/>
      <c r="Y16" s="18"/>
      <c r="Z16" s="18"/>
      <c r="AA16" s="18"/>
      <c r="AB16" s="18"/>
      <c r="AC16" s="18"/>
      <c r="AD16" s="18"/>
      <c r="AE16" s="18"/>
      <c r="AF16" s="18"/>
      <c r="AG16" s="18"/>
      <c r="AH16" s="18"/>
      <c r="AI16" s="18"/>
    </row>
    <row r="17" spans="1:35" s="17" customFormat="1" ht="172.5" customHeight="1" x14ac:dyDescent="0.25">
      <c r="A17" s="23">
        <v>3</v>
      </c>
      <c r="B17" s="22" t="str">
        <f>+[8]Identificacion!B6</f>
        <v>GESTIÓN FINANCIERA</v>
      </c>
      <c r="C17" s="22" t="str">
        <f>+[8]Identificacion!C6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2" t="str">
        <f>+[8]Identificacion!D6</f>
        <v>1. Inadecuada revisión de los soportes presentados para el trámite de las cuentas.
2. Restricción de acceso a los archivos de contratación, a la plataforma SECOP II, incide en la generación del pago.</v>
      </c>
      <c r="E17" s="18" t="str">
        <f>+[8]Identificacion!E6</f>
        <v>Ordenar o efectuar pagos sin el lleno de los requisitos legales.</v>
      </c>
      <c r="F17" s="18" t="str">
        <f>+[8]Identificacion!F6</f>
        <v>1. Demoras en el trámite de pagos, investigaciones fiscales y disciplinarias.</v>
      </c>
      <c r="G17" s="23">
        <f>+[8]Probabilidad!E16</f>
        <v>2</v>
      </c>
      <c r="H17" s="23">
        <f>+'[8]Impacto '!D8</f>
        <v>3</v>
      </c>
      <c r="I17" s="23">
        <f t="shared" si="0"/>
        <v>6</v>
      </c>
      <c r="J17" s="91" t="str">
        <f>IF(AND(I17&gt;=0,I17&lt;=4),'[8]Calificación de Riesgos'!$H$10,IF(I17&lt;7,'[8]Calificación de Riesgos'!$H$9,IF(I17&lt;13,'[8]Calificación de Riesgos'!$H$8,IF(I17&lt;=25,'[8]Calificación de Riesgos'!$H$7))))</f>
        <v>MODERADA</v>
      </c>
      <c r="K17" s="66" t="s">
        <v>233</v>
      </c>
      <c r="L17" s="23">
        <v>1</v>
      </c>
      <c r="M17" s="23">
        <v>1</v>
      </c>
      <c r="N17" s="23">
        <f t="shared" si="1"/>
        <v>1</v>
      </c>
      <c r="O17" s="93" t="str">
        <f>IF(AND(N17&gt;=0,N17&lt;=4),'[8]Calificación de Riesgos'!$H$10,IF(N17&lt;7,'[8]Calificación de Riesgos'!$H$9,IF(N17&lt;13,'[8]Calificación de Riesgos'!$H$8,IF(N17&lt;=25,'[8]Calificación de Riesgos'!$H$7))))</f>
        <v>BAJA</v>
      </c>
      <c r="P17" s="23" t="s">
        <v>6</v>
      </c>
      <c r="Q17" s="24" t="s">
        <v>234</v>
      </c>
      <c r="R17" s="21" t="s">
        <v>235</v>
      </c>
      <c r="S17" s="20">
        <v>43466</v>
      </c>
      <c r="T17" s="20">
        <v>43830</v>
      </c>
      <c r="U17" s="19" t="s">
        <v>225</v>
      </c>
      <c r="V17" s="18"/>
      <c r="W17" s="18"/>
      <c r="X17" s="18"/>
      <c r="Y17" s="18"/>
      <c r="Z17" s="18"/>
      <c r="AA17" s="18"/>
      <c r="AB17" s="18"/>
      <c r="AC17" s="18"/>
      <c r="AD17" s="18"/>
      <c r="AE17" s="18"/>
      <c r="AF17" s="18"/>
      <c r="AG17" s="18"/>
      <c r="AH17" s="18"/>
      <c r="AI17" s="18"/>
    </row>
  </sheetData>
  <mergeCells count="40">
    <mergeCell ref="F15:F16"/>
    <mergeCell ref="G15:G16"/>
    <mergeCell ref="H15:H16"/>
    <mergeCell ref="G12:G14"/>
    <mergeCell ref="H12:H14"/>
    <mergeCell ref="F12:F14"/>
    <mergeCell ref="A15:A16"/>
    <mergeCell ref="B15:B16"/>
    <mergeCell ref="C15:C16"/>
    <mergeCell ref="D15:D16"/>
    <mergeCell ref="E15:E16"/>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M12:M14"/>
    <mergeCell ref="B1:V2"/>
    <mergeCell ref="B3:V3"/>
    <mergeCell ref="A9:F10"/>
    <mergeCell ref="G9:J9"/>
    <mergeCell ref="L9:P9"/>
    <mergeCell ref="Q9:U10"/>
    <mergeCell ref="V9:AA10"/>
    <mergeCell ref="A4:U8"/>
    <mergeCell ref="A12:A14"/>
    <mergeCell ref="B12:B14"/>
    <mergeCell ref="C12:C14"/>
    <mergeCell ref="D12:D14"/>
    <mergeCell ref="E12:E14"/>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NOT(ISERROR(SEARCH('C:\PLANEACIÓN 2019\RIESGOS 2019\VERSIONES FINALES RIESGOS GESTION 2019\[Mapa Riesgos Gestión Financiera 2019 Final.xlsx]Calificación de Riesgos'!#REF!,J12)))</xm:f>
            <xm:f>'C:\PLANEACIÓN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NOT(ISERROR(SEARCH('C:\PLANEACIÓN 2019\RIESGOS 2019\VERSIONES FINALES RIESGOS GESTION 2019\[Mapa Riesgos Gestión Financiera 2019 Final.xlsx]Calificación de Riesgos'!#REF!,J12)))</xm:f>
            <xm:f>'C:\PLANEACIÓN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NOT(ISERROR(SEARCH('C:\PLANEACIÓN 2019\RIESGOS 2019\VERSIONES FINALES RIESGOS GESTION 2019\[Mapa Riesgos Gestión Financiera 2019 Final.xlsx]Calificación de Riesgos'!#REF!,J12)))</xm:f>
            <xm:f>'C:\PLANEACIÓN 2019\RIESGOS 2019\VERSIONES FINALES RIESGOS GESTION 2019\[Mapa Riesgos Gestión Financiera 2019 Final.xlsx]Calificación de Riesgos'!#REF!</xm:f>
            <x14:dxf/>
          </x14:cfRule>
          <x14:cfRule type="containsText" priority="9" operator="containsText" id="{2E9B3B3C-5403-4853-8BDE-6725F8E8B83B}">
            <xm:f>NOT(ISERROR(SEARCH('C:\PLANEACIÓN 2019\RIESGOS 2019\VERSIONES FINALES RIESGOS GESTION 2019\[Mapa Riesgos Gestión Financiera 2019 Final.xlsx]Calificación de Riesgos'!#REF!,J12)))</xm:f>
            <xm:f>'C:\PLANEACIÓN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NOT(ISERROR(SEARCH('C:\PLANEACIÓN 2019\RIESGOS 2019\VERSIONES FINALES RIESGOS GESTION 2019\[Mapa Riesgos Gestión Financiera 2019 Final.xlsx]Calificación de Riesgos'!#REF!,J12)))</xm:f>
            <xm:f>'C:\PLANEACIÓN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NOT(ISERROR(SEARCH('C:\PLANEACIÓN 2019\RIESGOS 2019\VERSIONES FINALES RIESGOS GESTION 2019\[Mapa Riesgos Gestión Financiera 2019 Final.xlsx]Calificación de Riesgos'!#REF!,O12)))</xm:f>
            <xm:f>'C:\PLANEACIÓN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NOT(ISERROR(SEARCH('C:\PLANEACIÓN 2019\RIESGOS 2019\VERSIONES FINALES RIESGOS GESTION 2019\[Mapa Riesgos Gestión Financiera 2019 Final.xlsx]Calificación de Riesgos'!#REF!,O12)))</xm:f>
            <xm:f>'C:\PLANEACIÓN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NOT(ISERROR(SEARCH('C:\PLANEACIÓN 2019\RIESGOS 2019\VERSIONES FINALES RIESGOS GESTION 2019\[Mapa Riesgos Gestión Financiera 2019 Final.xlsx]Calificación de Riesgos'!#REF!,O12)))</xm:f>
            <xm:f>'C:\PLANEACIÓN 2019\RIESGOS 2019\VERSIONES FINALES RIESGOS GESTION 2019\[Mapa Riesgos Gestión Financiera 2019 Final.xlsx]Calificación de Riesgos'!#REF!</xm:f>
            <x14:dxf/>
          </x14:cfRule>
          <x14:cfRule type="containsText" priority="4" operator="containsText" id="{877133B6-2788-4006-A4D8-5DC87E769A45}">
            <xm:f>NOT(ISERROR(SEARCH('C:\PLANEACIÓN 2019\RIESGOS 2019\VERSIONES FINALES RIESGOS GESTION 2019\[Mapa Riesgos Gestión Financiera 2019 Final.xlsx]Calificación de Riesgos'!#REF!,O12)))</xm:f>
            <xm:f>'C:\PLANEACIÓN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NOT(ISERROR(SEARCH('C:\PLANEACIÓN 2019\RIESGOS 2019\VERSIONES FINALES RIESGOS GESTION 2019\[Mapa Riesgos Gestión Financiera 2019 Final.xlsx]Calificación de Riesgos'!#REF!,O12)))</xm:f>
            <xm:f>'C:\PLANEACIÓN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zoomScale="82" zoomScaleNormal="82"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7109375" style="14" customWidth="1"/>
    <col min="12" max="12" width="14.140625" style="14" customWidth="1"/>
    <col min="13" max="13" width="10.42578125" style="14" customWidth="1"/>
    <col min="14" max="14" width="13.5703125" style="14" hidden="1" customWidth="1"/>
    <col min="15" max="15" width="11.42578125" style="14"/>
    <col min="16" max="16" width="14"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37" t="s">
        <v>254</v>
      </c>
      <c r="B1" s="137"/>
      <c r="C1" s="137"/>
      <c r="D1" s="137"/>
      <c r="E1" s="137"/>
      <c r="F1" s="137"/>
      <c r="G1" s="137"/>
      <c r="H1" s="137"/>
      <c r="I1" s="137"/>
      <c r="J1" s="137"/>
      <c r="K1" s="137"/>
      <c r="L1" s="137"/>
      <c r="M1" s="137"/>
      <c r="N1" s="137"/>
      <c r="O1" s="137"/>
      <c r="P1" s="137"/>
      <c r="Q1" s="137"/>
      <c r="R1" s="137"/>
      <c r="S1" s="137"/>
      <c r="T1" s="137"/>
      <c r="U1" s="137"/>
      <c r="V1" s="75"/>
      <c r="W1" s="29"/>
    </row>
    <row r="2" spans="1:35" ht="16.5" customHeight="1" x14ac:dyDescent="0.3">
      <c r="A2" s="137"/>
      <c r="B2" s="137"/>
      <c r="C2" s="137"/>
      <c r="D2" s="137"/>
      <c r="E2" s="137"/>
      <c r="F2" s="137"/>
      <c r="G2" s="137"/>
      <c r="H2" s="137"/>
      <c r="I2" s="137"/>
      <c r="J2" s="137"/>
      <c r="K2" s="137"/>
      <c r="L2" s="137"/>
      <c r="M2" s="137"/>
      <c r="N2" s="137"/>
      <c r="O2" s="137"/>
      <c r="P2" s="137"/>
      <c r="Q2" s="137"/>
      <c r="R2" s="137"/>
      <c r="S2" s="137"/>
      <c r="T2" s="137"/>
      <c r="U2" s="137"/>
      <c r="V2" s="75"/>
      <c r="W2" s="29"/>
    </row>
    <row r="3" spans="1:35" ht="13.5" customHeight="1" x14ac:dyDescent="0.3">
      <c r="A3" s="137"/>
      <c r="B3" s="137"/>
      <c r="C3" s="137"/>
      <c r="D3" s="137"/>
      <c r="E3" s="137"/>
      <c r="F3" s="137"/>
      <c r="G3" s="137"/>
      <c r="H3" s="137"/>
      <c r="I3" s="137"/>
      <c r="J3" s="137"/>
      <c r="K3" s="137"/>
      <c r="L3" s="137"/>
      <c r="M3" s="137"/>
      <c r="N3" s="137"/>
      <c r="O3" s="137"/>
      <c r="P3" s="137"/>
      <c r="Q3" s="137"/>
      <c r="R3" s="137"/>
      <c r="S3" s="137"/>
      <c r="T3" s="137"/>
      <c r="U3" s="137"/>
      <c r="V3" s="75"/>
      <c r="W3" s="29"/>
    </row>
    <row r="4" spans="1:35" ht="13.5" customHeight="1" x14ac:dyDescent="0.3">
      <c r="A4" s="137"/>
      <c r="B4" s="137"/>
      <c r="C4" s="137"/>
      <c r="D4" s="137"/>
      <c r="E4" s="137"/>
      <c r="F4" s="137"/>
      <c r="G4" s="137"/>
      <c r="H4" s="137"/>
      <c r="I4" s="137"/>
      <c r="J4" s="137"/>
      <c r="K4" s="137"/>
      <c r="L4" s="137"/>
      <c r="M4" s="137"/>
      <c r="N4" s="137"/>
      <c r="O4" s="137"/>
      <c r="P4" s="137"/>
      <c r="Q4" s="137"/>
      <c r="R4" s="137"/>
      <c r="S4" s="137"/>
      <c r="T4" s="137"/>
      <c r="U4" s="137"/>
      <c r="V4" s="75"/>
      <c r="W4" s="29"/>
    </row>
    <row r="5" spans="1:35" ht="13.5" customHeight="1" x14ac:dyDescent="0.3">
      <c r="A5" s="138"/>
      <c r="B5" s="138"/>
      <c r="C5" s="138"/>
      <c r="D5" s="138"/>
      <c r="E5" s="138"/>
      <c r="F5" s="138"/>
      <c r="G5" s="138"/>
      <c r="H5" s="138"/>
      <c r="I5" s="138"/>
      <c r="J5" s="138"/>
      <c r="K5" s="138"/>
      <c r="L5" s="138"/>
      <c r="M5" s="138"/>
      <c r="N5" s="138"/>
      <c r="O5" s="138"/>
      <c r="P5" s="138"/>
      <c r="Q5" s="138"/>
      <c r="R5" s="138"/>
      <c r="S5" s="138"/>
      <c r="T5" s="138"/>
      <c r="U5" s="138"/>
      <c r="V5" s="75"/>
      <c r="W5" s="29"/>
    </row>
    <row r="6" spans="1:35" s="25" customFormat="1" ht="45" customHeight="1" x14ac:dyDescent="0.3">
      <c r="A6" s="136" t="s">
        <v>60</v>
      </c>
      <c r="B6" s="136"/>
      <c r="C6" s="136"/>
      <c r="D6" s="136"/>
      <c r="E6" s="136"/>
      <c r="F6" s="136"/>
      <c r="G6" s="135" t="s">
        <v>59</v>
      </c>
      <c r="H6" s="135"/>
      <c r="I6" s="135"/>
      <c r="J6" s="135"/>
      <c r="K6" s="26" t="s">
        <v>58</v>
      </c>
      <c r="L6" s="136" t="s">
        <v>57</v>
      </c>
      <c r="M6" s="136"/>
      <c r="N6" s="136"/>
      <c r="O6" s="136"/>
      <c r="P6" s="136"/>
      <c r="Q6" s="136" t="s">
        <v>56</v>
      </c>
      <c r="R6" s="136"/>
      <c r="S6" s="136"/>
      <c r="T6" s="136"/>
      <c r="U6" s="136"/>
      <c r="V6" s="136" t="s">
        <v>55</v>
      </c>
      <c r="W6" s="136"/>
      <c r="X6" s="136"/>
      <c r="Y6" s="136"/>
      <c r="Z6" s="136"/>
      <c r="AA6" s="136"/>
      <c r="AB6" s="129" t="s">
        <v>54</v>
      </c>
      <c r="AC6" s="130"/>
      <c r="AD6" s="130"/>
      <c r="AE6" s="130"/>
      <c r="AF6" s="130"/>
      <c r="AG6" s="130"/>
      <c r="AH6" s="130"/>
      <c r="AI6" s="131"/>
    </row>
    <row r="7" spans="1:35" s="25" customFormat="1" ht="84" customHeight="1" x14ac:dyDescent="0.3">
      <c r="A7" s="136"/>
      <c r="B7" s="136"/>
      <c r="C7" s="136"/>
      <c r="D7" s="136"/>
      <c r="E7" s="136"/>
      <c r="F7" s="136"/>
      <c r="G7" s="135" t="s">
        <v>53</v>
      </c>
      <c r="H7" s="135"/>
      <c r="I7" s="135"/>
      <c r="J7" s="135"/>
      <c r="K7" s="26" t="s">
        <v>52</v>
      </c>
      <c r="L7" s="135" t="s">
        <v>51</v>
      </c>
      <c r="M7" s="135"/>
      <c r="N7" s="28"/>
      <c r="O7" s="135" t="s">
        <v>50</v>
      </c>
      <c r="P7" s="135"/>
      <c r="Q7" s="136"/>
      <c r="R7" s="136"/>
      <c r="S7" s="136"/>
      <c r="T7" s="136"/>
      <c r="U7" s="136"/>
      <c r="V7" s="136"/>
      <c r="W7" s="136"/>
      <c r="X7" s="136"/>
      <c r="Y7" s="136"/>
      <c r="Z7" s="136"/>
      <c r="AA7" s="136"/>
      <c r="AB7" s="132"/>
      <c r="AC7" s="133"/>
      <c r="AD7" s="133"/>
      <c r="AE7" s="133"/>
      <c r="AF7" s="133"/>
      <c r="AG7" s="133"/>
      <c r="AH7" s="133"/>
      <c r="AI7" s="13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49.5" x14ac:dyDescent="0.25">
      <c r="A9" s="139">
        <v>1</v>
      </c>
      <c r="B9" s="142" t="str">
        <f>+[9]Identificacion!B4</f>
        <v>ADMINISTRACIÓN DE BIENES Y SERVICIOS</v>
      </c>
      <c r="C9" s="142" t="str">
        <f>+[9]Identificacion!C4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42" t="str">
        <f>+[9]Identificacion!D4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45" t="str">
        <f>+[9]Identificacion!E4</f>
        <v>Perdida de bienes de la ANM</v>
      </c>
      <c r="F9" s="145" t="str">
        <f>+[9]Identificacion!F4</f>
        <v>1. Denuncia a las autoridades del hecho.
2. Alteración temporal del inventario
3. No disponibilidad de los elementos para adelantar la gestión de la Entidad.
4. Aumento de la siniestralidad en la pólizas</v>
      </c>
      <c r="G9" s="139">
        <f>+[9]Probabilidad!E14</f>
        <v>4</v>
      </c>
      <c r="H9" s="139">
        <f>+'[9]Impacto '!D6</f>
        <v>2</v>
      </c>
      <c r="I9" s="23">
        <f t="shared" ref="I9:I15" si="0">+G9*H9</f>
        <v>8</v>
      </c>
      <c r="J9" s="162" t="str">
        <f>IF(AND(I9&gt;=0,I9&lt;=4),'[9]Calificación de Riesgos'!$H$10,IF(I9&lt;7,'[9]Calificación de Riesgos'!$H$9,IF(I9&lt;13,'[9]Calificación de Riesgos'!$H$8,IF(I9&lt;=25,'[9]Calificación de Riesgos'!$H$7))))</f>
        <v>ALTA</v>
      </c>
      <c r="K9" s="186" t="s">
        <v>237</v>
      </c>
      <c r="L9" s="139">
        <v>3</v>
      </c>
      <c r="M9" s="139">
        <v>1</v>
      </c>
      <c r="N9" s="23">
        <f>+L9*M9</f>
        <v>3</v>
      </c>
      <c r="O9" s="160" t="str">
        <f>IF(AND(N9&gt;=0,N9&lt;=4),'[9]Calificación de Riesgos'!$H$10,IF(N9&lt;7,'[9]Calificación de Riesgos'!$H$9,IF(N9&lt;13,'[9]Calificación de Riesgos'!$H$8,IF(N9&lt;=25,'[9]Calificación de Riesgos'!$H$7))))</f>
        <v>BAJA</v>
      </c>
      <c r="P9" s="139" t="s">
        <v>6</v>
      </c>
      <c r="Q9" s="94" t="s">
        <v>238</v>
      </c>
      <c r="R9" s="95" t="s">
        <v>239</v>
      </c>
      <c r="S9" s="20">
        <v>43528</v>
      </c>
      <c r="T9" s="20">
        <v>43814</v>
      </c>
      <c r="U9" s="19" t="s">
        <v>240</v>
      </c>
      <c r="V9" s="18"/>
      <c r="W9" s="18"/>
      <c r="X9" s="18"/>
      <c r="Y9" s="18"/>
      <c r="Z9" s="18"/>
      <c r="AA9" s="18"/>
      <c r="AB9" s="18"/>
      <c r="AC9" s="18"/>
      <c r="AD9" s="18"/>
      <c r="AE9" s="18"/>
      <c r="AF9" s="18"/>
      <c r="AG9" s="18"/>
      <c r="AH9" s="18"/>
      <c r="AI9" s="18"/>
    </row>
    <row r="10" spans="1:35" s="17" customFormat="1" ht="49.5" x14ac:dyDescent="0.25">
      <c r="A10" s="140"/>
      <c r="B10" s="143"/>
      <c r="C10" s="143"/>
      <c r="D10" s="143"/>
      <c r="E10" s="146"/>
      <c r="F10" s="146"/>
      <c r="G10" s="140"/>
      <c r="H10" s="140"/>
      <c r="I10" s="23"/>
      <c r="J10" s="173"/>
      <c r="K10" s="187"/>
      <c r="L10" s="140"/>
      <c r="M10" s="140"/>
      <c r="N10" s="23"/>
      <c r="O10" s="177"/>
      <c r="P10" s="140"/>
      <c r="Q10" s="94" t="s">
        <v>241</v>
      </c>
      <c r="R10" s="95" t="s">
        <v>239</v>
      </c>
      <c r="S10" s="20">
        <v>43528</v>
      </c>
      <c r="T10" s="20">
        <v>43814</v>
      </c>
      <c r="U10" s="19" t="s">
        <v>240</v>
      </c>
      <c r="V10" s="18"/>
      <c r="W10" s="18"/>
      <c r="X10" s="18"/>
      <c r="Y10" s="18"/>
      <c r="Z10" s="18"/>
      <c r="AA10" s="18"/>
      <c r="AB10" s="18"/>
      <c r="AC10" s="18"/>
      <c r="AD10" s="18"/>
      <c r="AE10" s="18"/>
      <c r="AF10" s="18"/>
      <c r="AG10" s="18"/>
      <c r="AH10" s="18"/>
      <c r="AI10" s="18"/>
    </row>
    <row r="11" spans="1:35" s="17" customFormat="1" ht="49.5" x14ac:dyDescent="0.25">
      <c r="A11" s="141"/>
      <c r="B11" s="144"/>
      <c r="C11" s="144"/>
      <c r="D11" s="144"/>
      <c r="E11" s="147"/>
      <c r="F11" s="147"/>
      <c r="G11" s="141"/>
      <c r="H11" s="141"/>
      <c r="I11" s="23"/>
      <c r="J11" s="163"/>
      <c r="K11" s="188"/>
      <c r="L11" s="141"/>
      <c r="M11" s="141"/>
      <c r="N11" s="23"/>
      <c r="O11" s="161"/>
      <c r="P11" s="141"/>
      <c r="Q11" s="94" t="s">
        <v>242</v>
      </c>
      <c r="R11" s="95" t="s">
        <v>239</v>
      </c>
      <c r="S11" s="20">
        <v>43528</v>
      </c>
      <c r="T11" s="20">
        <v>43814</v>
      </c>
      <c r="U11" s="19" t="s">
        <v>240</v>
      </c>
      <c r="V11" s="18"/>
      <c r="W11" s="18"/>
      <c r="X11" s="18"/>
      <c r="Y11" s="18"/>
      <c r="Z11" s="18"/>
      <c r="AA11" s="18"/>
      <c r="AB11" s="18"/>
      <c r="AC11" s="18"/>
      <c r="AD11" s="18"/>
      <c r="AE11" s="18"/>
      <c r="AF11" s="18"/>
      <c r="AG11" s="18"/>
      <c r="AH11" s="18"/>
      <c r="AI11" s="18"/>
    </row>
    <row r="12" spans="1:35" s="17" customFormat="1" ht="66" x14ac:dyDescent="0.25">
      <c r="A12" s="139">
        <v>2</v>
      </c>
      <c r="B12" s="142" t="str">
        <f>+[9]Identificacion!B5</f>
        <v>ADMINISTRACIÓN DE BIENES Y SERVICIOS</v>
      </c>
      <c r="C12" s="142" t="str">
        <f>+[9]Identificacion!C5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42" t="str">
        <f>+[9]Identificacion!D5</f>
        <v>1. Falta de oferta de bienes inmuebles en la zona con las condiciones requeridas para el funcionamiento de la ESSM.
2. Dificultades propias de la región que impidan reunir las condiciones para cumplir las actividades previstas.</v>
      </c>
      <c r="E12" s="145" t="str">
        <f>+[9]Identificacion!E5</f>
        <v xml:space="preserve">Incumplimiento de las actividades planificadas para garantizar la prestación del servicio en la Sede de Amagá.
</v>
      </c>
      <c r="F12" s="145" t="str">
        <f>+[9]Identificacion!F5</f>
        <v xml:space="preserve">
1. No prestación del servicio en la sede de Amaga.</v>
      </c>
      <c r="G12" s="139">
        <f>+[9]Probabilidad!E15</f>
        <v>2</v>
      </c>
      <c r="H12" s="139">
        <f>+'[9]Impacto '!D7</f>
        <v>4</v>
      </c>
      <c r="I12" s="23">
        <f t="shared" si="0"/>
        <v>8</v>
      </c>
      <c r="J12" s="162" t="str">
        <f>IF(AND(I12&gt;=0,I12&lt;=4),'[9]Calificación de Riesgos'!$H$10,IF(I12&lt;7,'[9]Calificación de Riesgos'!$H$9,IF(I12&lt;13,'[9]Calificación de Riesgos'!$H$8,IF(I12&lt;=25,'[9]Calificación de Riesgos'!$H$7))))</f>
        <v>ALTA</v>
      </c>
      <c r="K12" s="186" t="s">
        <v>243</v>
      </c>
      <c r="L12" s="139">
        <v>1</v>
      </c>
      <c r="M12" s="139">
        <v>3</v>
      </c>
      <c r="N12" s="23">
        <f t="shared" ref="N12:N15" si="1">+L12*M12</f>
        <v>3</v>
      </c>
      <c r="O12" s="160" t="str">
        <f>IF(AND(N12&gt;=0,N12&lt;=4),'[9]Calificación de Riesgos'!$H$10,IF(N12&lt;7,'[9]Calificación de Riesgos'!$H$9,IF(N12&lt;13,'[9]Calificación de Riesgos'!$H$8,IF(N12&lt;=25,'[9]Calificación de Riesgos'!$H$7))))</f>
        <v>BAJA</v>
      </c>
      <c r="P12" s="139" t="s">
        <v>6</v>
      </c>
      <c r="Q12" s="67" t="s">
        <v>244</v>
      </c>
      <c r="R12" s="96" t="s">
        <v>245</v>
      </c>
      <c r="S12" s="20">
        <v>43495</v>
      </c>
      <c r="T12" s="20">
        <v>43677</v>
      </c>
      <c r="U12" s="19" t="s">
        <v>240</v>
      </c>
      <c r="V12" s="18"/>
      <c r="W12" s="18"/>
      <c r="X12" s="18"/>
      <c r="Y12" s="18"/>
      <c r="Z12" s="18"/>
      <c r="AA12" s="18"/>
      <c r="AB12" s="18"/>
      <c r="AC12" s="18"/>
      <c r="AD12" s="18"/>
      <c r="AE12" s="18"/>
      <c r="AF12" s="18"/>
      <c r="AG12" s="18"/>
      <c r="AH12" s="18"/>
      <c r="AI12" s="18"/>
    </row>
    <row r="13" spans="1:35" s="17" customFormat="1" ht="66" x14ac:dyDescent="0.25">
      <c r="A13" s="140"/>
      <c r="B13" s="143"/>
      <c r="C13" s="143"/>
      <c r="D13" s="143"/>
      <c r="E13" s="146"/>
      <c r="F13" s="146"/>
      <c r="G13" s="140"/>
      <c r="H13" s="140"/>
      <c r="I13" s="23"/>
      <c r="J13" s="173"/>
      <c r="K13" s="187"/>
      <c r="L13" s="140"/>
      <c r="M13" s="140"/>
      <c r="N13" s="23"/>
      <c r="O13" s="177"/>
      <c r="P13" s="140"/>
      <c r="Q13" s="67" t="s">
        <v>246</v>
      </c>
      <c r="R13" s="96" t="s">
        <v>247</v>
      </c>
      <c r="S13" s="20">
        <v>43495</v>
      </c>
      <c r="T13" s="20">
        <v>43677</v>
      </c>
      <c r="U13" s="19" t="s">
        <v>240</v>
      </c>
      <c r="V13" s="18"/>
      <c r="W13" s="18"/>
      <c r="X13" s="18"/>
      <c r="Y13" s="18"/>
      <c r="Z13" s="18"/>
      <c r="AA13" s="18"/>
      <c r="AB13" s="18"/>
      <c r="AC13" s="18"/>
      <c r="AD13" s="18"/>
      <c r="AE13" s="18"/>
      <c r="AF13" s="18"/>
      <c r="AG13" s="18"/>
      <c r="AH13" s="18"/>
      <c r="AI13" s="18"/>
    </row>
    <row r="14" spans="1:35" s="17" customFormat="1" ht="66" x14ac:dyDescent="0.25">
      <c r="A14" s="141"/>
      <c r="B14" s="144"/>
      <c r="C14" s="144"/>
      <c r="D14" s="144"/>
      <c r="E14" s="147"/>
      <c r="F14" s="147"/>
      <c r="G14" s="141"/>
      <c r="H14" s="141"/>
      <c r="I14" s="23"/>
      <c r="J14" s="163"/>
      <c r="K14" s="188"/>
      <c r="L14" s="141"/>
      <c r="M14" s="141"/>
      <c r="N14" s="23"/>
      <c r="O14" s="161"/>
      <c r="P14" s="141"/>
      <c r="Q14" s="67" t="s">
        <v>248</v>
      </c>
      <c r="R14" s="96" t="s">
        <v>247</v>
      </c>
      <c r="S14" s="20">
        <v>43495</v>
      </c>
      <c r="T14" s="20">
        <v>43677</v>
      </c>
      <c r="U14" s="19" t="s">
        <v>240</v>
      </c>
      <c r="V14" s="18"/>
      <c r="W14" s="18"/>
      <c r="X14" s="18"/>
      <c r="Y14" s="18"/>
      <c r="Z14" s="18"/>
      <c r="AA14" s="18"/>
      <c r="AB14" s="18"/>
      <c r="AC14" s="18"/>
      <c r="AD14" s="18"/>
      <c r="AE14" s="18"/>
      <c r="AF14" s="18"/>
      <c r="AG14" s="18"/>
      <c r="AH14" s="18"/>
      <c r="AI14" s="18"/>
    </row>
    <row r="15" spans="1:35" s="17" customFormat="1" ht="49.5" x14ac:dyDescent="0.25">
      <c r="A15" s="139">
        <v>3</v>
      </c>
      <c r="B15" s="142" t="str">
        <f>+[9]Identificacion!B6</f>
        <v>ADMINISTRACIÓN DE BIENES Y SERVICIOS</v>
      </c>
      <c r="C15" s="142" t="str">
        <f>+[9]Identificacion!C6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42" t="str">
        <f>+[9]Identificacion!D6</f>
        <v xml:space="preserve">1. Incumplimiento de los proveedores de las obligaciones legales en la facturación de bienes y servicios. 
2. Inconsistencias en la facturación lo que genera reprocesos.
</v>
      </c>
      <c r="E15" s="145" t="str">
        <f>+[9]Identificacion!E6</f>
        <v xml:space="preserve">Incumplimiento de PAC programado </v>
      </c>
      <c r="F15" s="145" t="str">
        <f>+[9]Identificacion!F6</f>
        <v xml:space="preserve">1. No pagos oportuno de la programación de PAC de bienes o servicios  recibidos. 
2. Incumplimiento en las metas de la programación de ejecución presupuestal. </v>
      </c>
      <c r="G15" s="139">
        <f>+[9]Probabilidad!E16</f>
        <v>3</v>
      </c>
      <c r="H15" s="139">
        <f>+'[9]Impacto '!D8</f>
        <v>3</v>
      </c>
      <c r="I15" s="23">
        <f t="shared" si="0"/>
        <v>9</v>
      </c>
      <c r="J15" s="162" t="str">
        <f>IF(AND(I15&gt;=0,I15&lt;=4),'[9]Calificación de Riesgos'!$H$10,IF(I15&lt;7,'[9]Calificación de Riesgos'!$H$9,IF(I15&lt;13,'[9]Calificación de Riesgos'!$H$8,IF(I15&lt;=25,'[9]Calificación de Riesgos'!$H$7))))</f>
        <v>ALTA</v>
      </c>
      <c r="K15" s="186" t="s">
        <v>249</v>
      </c>
      <c r="L15" s="139">
        <v>2</v>
      </c>
      <c r="M15" s="139">
        <v>2</v>
      </c>
      <c r="N15" s="23">
        <f t="shared" si="1"/>
        <v>4</v>
      </c>
      <c r="O15" s="160" t="str">
        <f>IF(AND(N15&gt;=0,N15&lt;=4),'[9]Calificación de Riesgos'!$H$10,IF(N15&lt;7,'[9]Calificación de Riesgos'!$H$9,IF(N15&lt;13,'[9]Calificación de Riesgos'!$H$8,IF(N15&lt;=25,'[9]Calificación de Riesgos'!$H$7))))</f>
        <v>BAJA</v>
      </c>
      <c r="P15" s="139" t="s">
        <v>6</v>
      </c>
      <c r="Q15" s="97" t="s">
        <v>250</v>
      </c>
      <c r="R15" s="96" t="s">
        <v>251</v>
      </c>
      <c r="S15" s="20">
        <v>43504</v>
      </c>
      <c r="T15" s="20">
        <v>43814</v>
      </c>
      <c r="U15" s="19" t="s">
        <v>240</v>
      </c>
      <c r="V15" s="18"/>
      <c r="W15" s="18"/>
      <c r="X15" s="18"/>
      <c r="Y15" s="18"/>
      <c r="Z15" s="18"/>
      <c r="AA15" s="18"/>
      <c r="AB15" s="18"/>
      <c r="AC15" s="18"/>
      <c r="AD15" s="18"/>
      <c r="AE15" s="18"/>
      <c r="AF15" s="18"/>
      <c r="AG15" s="18"/>
      <c r="AH15" s="18"/>
      <c r="AI15" s="18"/>
    </row>
    <row r="16" spans="1:35" s="17" customFormat="1" ht="49.5" x14ac:dyDescent="0.25">
      <c r="A16" s="141"/>
      <c r="B16" s="144"/>
      <c r="C16" s="144"/>
      <c r="D16" s="144"/>
      <c r="E16" s="147"/>
      <c r="F16" s="147"/>
      <c r="G16" s="141"/>
      <c r="H16" s="141"/>
      <c r="I16" s="23"/>
      <c r="J16" s="163"/>
      <c r="K16" s="188"/>
      <c r="L16" s="141"/>
      <c r="M16" s="141"/>
      <c r="N16" s="23"/>
      <c r="O16" s="161"/>
      <c r="P16" s="141"/>
      <c r="Q16" s="97" t="s">
        <v>252</v>
      </c>
      <c r="R16" s="96" t="s">
        <v>253</v>
      </c>
      <c r="S16" s="20">
        <v>43504</v>
      </c>
      <c r="T16" s="20">
        <v>43814</v>
      </c>
      <c r="U16" s="19" t="s">
        <v>240</v>
      </c>
      <c r="V16" s="18"/>
      <c r="W16" s="18"/>
      <c r="X16" s="18"/>
      <c r="Y16" s="18"/>
      <c r="Z16" s="18"/>
      <c r="AA16" s="18"/>
      <c r="AB16" s="18"/>
      <c r="AC16" s="18"/>
      <c r="AD16" s="18"/>
      <c r="AE16" s="18"/>
      <c r="AF16" s="18"/>
      <c r="AG16" s="18"/>
      <c r="AH16" s="18"/>
      <c r="AI16" s="18"/>
    </row>
  </sheetData>
  <mergeCells count="52">
    <mergeCell ref="A1:U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F12:F14"/>
    <mergeCell ref="G12:G14"/>
    <mergeCell ref="H12:H14"/>
    <mergeCell ref="G9:G11"/>
    <mergeCell ref="H9:H11"/>
    <mergeCell ref="J9:J11"/>
    <mergeCell ref="K9:K11"/>
    <mergeCell ref="L9:L11"/>
    <mergeCell ref="M9:M11"/>
    <mergeCell ref="K12:K14"/>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O9:O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NOT(ISERROR(SEARCH('C:\PLANEACIÓN 2019\RIESGOS 2019\VERSIONES FINALES RIESGOS GESTION 2019\[Mapa de Riesgos Gestion Administracion Bienes 2019 Final.xlsx]Calificación de Riesgos'!#REF!,J9)))</xm:f>
            <xm:f>'C:\PLANEACIÓN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NOT(ISERROR(SEARCH('C:\PLANEACIÓN 2019\RIESGOS 2019\VERSIONES FINALES RIESGOS GESTION 2019\[Mapa de Riesgos Gestion Administracion Bienes 2019 Final.xlsx]Calificación de Riesgos'!#REF!,J9)))</xm:f>
            <xm:f>'C:\PLANEACIÓN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NOT(ISERROR(SEARCH('C:\PLANEACIÓN 2019\RIESGOS 2019\VERSIONES FINALES RIESGOS GESTION 2019\[Mapa de Riesgos Gestion Administracion Bienes 2019 Final.xlsx]Calificación de Riesgos'!#REF!,J9)))</xm:f>
            <xm:f>'C:\PLANEACIÓN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NOT(ISERROR(SEARCH('C:\PLANEACIÓN 2019\RIESGOS 2019\VERSIONES FINALES RIESGOS GESTION 2019\[Mapa de Riesgos Gestion Administracion Bienes 2019 Final.xlsx]Calificación de Riesgos'!#REF!,J9)))</xm:f>
            <xm:f>'C:\PLANEACIÓN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NOT(ISERROR(SEARCH('C:\PLANEACIÓN 2019\RIESGOS 2019\VERSIONES FINALES RIESGOS GESTION 2019\[Mapa de Riesgos Gestion Administracion Bienes 2019 Final.xlsx]Calificación de Riesgos'!#REF!,J9)))</xm:f>
            <xm:f>'C:\PLANEACIÓN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NOT(ISERROR(SEARCH('C:\PLANEACIÓN 2019\RIESGOS 2019\VERSIONES FINALES RIESGOS GESTION 2019\[Mapa de Riesgos Gestion Administracion Bienes 2019 Final.xlsx]Calificación de Riesgos'!#REF!,O9)))</xm:f>
            <xm:f>'C:\PLANEACIÓN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NOT(ISERROR(SEARCH('C:\PLANEACIÓN 2019\RIESGOS 2019\VERSIONES FINALES RIESGOS GESTION 2019\[Mapa de Riesgos Gestion Administracion Bienes 2019 Final.xlsx]Calificación de Riesgos'!#REF!,O9)))</xm:f>
            <xm:f>'C:\PLANEACIÓN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NOT(ISERROR(SEARCH('C:\PLANEACIÓN 2019\RIESGOS 2019\VERSIONES FINALES RIESGOS GESTION 2019\[Mapa de Riesgos Gestion Administracion Bienes 2019 Final.xlsx]Calificación de Riesgos'!#REF!,O9)))</xm:f>
            <xm:f>'C:\PLANEACIÓN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NOT(ISERROR(SEARCH('C:\PLANEACIÓN 2019\RIESGOS 2019\VERSIONES FINALES RIESGOS GESTION 2019\[Mapa de Riesgos Gestion Administracion Bienes 2019 Final.xlsx]Calificación de Riesgos'!#REF!,O9)))</xm:f>
            <xm:f>'C:\PLANEACIÓN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NOT(ISERROR(SEARCH('C:\PLANEACIÓN 2019\RIESGOS 2019\VERSIONES FINALES RIESGOS GESTION 2019\[Mapa de Riesgos Gestion Administracion Bienes 2019 Final.xlsx]Calificación de Riesgos'!#REF!,O9)))</xm:f>
            <xm:f>'C:\PLANEACIÓN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vt:lpstr>
      <vt:lpstr>Juridica</vt:lpstr>
      <vt:lpstr>Talento Humano</vt:lpstr>
      <vt:lpstr>Tecnologia</vt:lpstr>
      <vt:lpstr>Financiera</vt:lpstr>
      <vt:lpstr>Bienes y Ser</vt:lpstr>
      <vt:lpstr>Adquisicion</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Yesnith Suarez Ariza</cp:lastModifiedBy>
  <dcterms:created xsi:type="dcterms:W3CDTF">2019-02-01T14:21:41Z</dcterms:created>
  <dcterms:modified xsi:type="dcterms:W3CDTF">2019-08-12T16:18:49Z</dcterms:modified>
</cp:coreProperties>
</file>